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P_Wheeling" sheetId="1" r:id="rId1"/>
  </sheets>
  <definedNames>
    <definedName name="_xlnm.Print_Area" localSheetId="0">SP_Wheeling!$K$135:$S$163</definedName>
  </definedNames>
  <calcPr calcId="144525" iterate="1"/>
</workbook>
</file>

<file path=xl/calcChain.xml><?xml version="1.0" encoding="utf-8"?>
<calcChain xmlns="http://schemas.openxmlformats.org/spreadsheetml/2006/main">
  <c r="F128" i="1" l="1"/>
  <c r="I122" i="1"/>
  <c r="H122" i="1"/>
  <c r="G122" i="1"/>
  <c r="F122" i="1"/>
  <c r="E122" i="1"/>
  <c r="E117" i="1"/>
  <c r="F44" i="1"/>
  <c r="I89" i="1"/>
  <c r="H89" i="1"/>
  <c r="G89" i="1"/>
  <c r="F89" i="1"/>
  <c r="E89" i="1"/>
  <c r="I69" i="1"/>
  <c r="H69" i="1"/>
  <c r="G51" i="1"/>
  <c r="F69" i="1"/>
  <c r="E69" i="1"/>
  <c r="G32" i="1"/>
  <c r="G44" i="1" s="1"/>
  <c r="F32" i="1"/>
  <c r="D26" i="1"/>
  <c r="D25" i="1"/>
  <c r="I28" i="1"/>
  <c r="E28" i="1"/>
  <c r="I27" i="1"/>
  <c r="G27" i="1"/>
  <c r="F27" i="1"/>
  <c r="E27" i="1"/>
  <c r="E25" i="1"/>
  <c r="F46" i="1" l="1"/>
  <c r="G46" i="1"/>
  <c r="F72" i="1"/>
  <c r="D27" i="1"/>
  <c r="H27" i="1"/>
  <c r="H54" i="1" s="1"/>
  <c r="F28" i="1"/>
  <c r="F99" i="1" s="1"/>
  <c r="H32" i="1"/>
  <c r="H44" i="1" s="1"/>
  <c r="H88" i="1"/>
  <c r="H70" i="1"/>
  <c r="E51" i="1"/>
  <c r="I51" i="1"/>
  <c r="G52" i="1"/>
  <c r="E54" i="1"/>
  <c r="I54" i="1"/>
  <c r="E56" i="1"/>
  <c r="I56" i="1"/>
  <c r="E58" i="1"/>
  <c r="I58" i="1"/>
  <c r="E60" i="1"/>
  <c r="I60" i="1"/>
  <c r="G69" i="1"/>
  <c r="G121" i="1"/>
  <c r="G72" i="1"/>
  <c r="E78" i="1"/>
  <c r="E76" i="1"/>
  <c r="E74" i="1"/>
  <c r="E81" i="1"/>
  <c r="E77" i="1"/>
  <c r="E75" i="1"/>
  <c r="E73" i="1"/>
  <c r="I78" i="1"/>
  <c r="I76" i="1"/>
  <c r="I74" i="1"/>
  <c r="I81" i="1"/>
  <c r="I77" i="1"/>
  <c r="I75" i="1"/>
  <c r="I73" i="1"/>
  <c r="E90" i="1"/>
  <c r="I90" i="1"/>
  <c r="G28" i="1"/>
  <c r="G59" i="1" s="1"/>
  <c r="E32" i="1"/>
  <c r="E44" i="1" s="1"/>
  <c r="I32" i="1"/>
  <c r="I44" i="1" s="1"/>
  <c r="E88" i="1"/>
  <c r="E86" i="1" s="1"/>
  <c r="E70" i="1"/>
  <c r="I88" i="1"/>
  <c r="I70" i="1"/>
  <c r="F51" i="1"/>
  <c r="H52" i="1"/>
  <c r="F54" i="1"/>
  <c r="F58" i="1"/>
  <c r="H121" i="1"/>
  <c r="F133" i="1"/>
  <c r="F127" i="1"/>
  <c r="F132" i="1" s="1"/>
  <c r="F81" i="1"/>
  <c r="F75" i="1"/>
  <c r="F78" i="1"/>
  <c r="F74" i="1"/>
  <c r="F90" i="1"/>
  <c r="D28" i="1"/>
  <c r="H28" i="1"/>
  <c r="H78" i="1" s="1"/>
  <c r="F70" i="1"/>
  <c r="F88" i="1"/>
  <c r="F86" i="1" s="1"/>
  <c r="E52" i="1"/>
  <c r="I52" i="1"/>
  <c r="G54" i="1"/>
  <c r="E55" i="1"/>
  <c r="I55" i="1"/>
  <c r="E57" i="1"/>
  <c r="I57" i="1"/>
  <c r="G58" i="1"/>
  <c r="E59" i="1"/>
  <c r="I59" i="1"/>
  <c r="E63" i="1"/>
  <c r="I63" i="1"/>
  <c r="E121" i="1"/>
  <c r="I121" i="1"/>
  <c r="E72" i="1"/>
  <c r="I72" i="1"/>
  <c r="G81" i="1"/>
  <c r="G75" i="1"/>
  <c r="G78" i="1"/>
  <c r="G74" i="1"/>
  <c r="G90" i="1"/>
  <c r="E99" i="1"/>
  <c r="E95" i="1"/>
  <c r="E93" i="1"/>
  <c r="E91" i="1"/>
  <c r="E96" i="1"/>
  <c r="E94" i="1"/>
  <c r="E92" i="1"/>
  <c r="I99" i="1"/>
  <c r="I95" i="1"/>
  <c r="I93" i="1"/>
  <c r="I91" i="1"/>
  <c r="I96" i="1"/>
  <c r="I94" i="1"/>
  <c r="I92" i="1"/>
  <c r="G88" i="1"/>
  <c r="G86" i="1" s="1"/>
  <c r="G70" i="1"/>
  <c r="H51" i="1"/>
  <c r="F52" i="1"/>
  <c r="F55" i="1"/>
  <c r="F59" i="1"/>
  <c r="F121" i="1"/>
  <c r="E128" i="1"/>
  <c r="F76" i="1" l="1"/>
  <c r="F77" i="1"/>
  <c r="F60" i="1"/>
  <c r="F57" i="1"/>
  <c r="F73" i="1"/>
  <c r="F56" i="1"/>
  <c r="H92" i="1"/>
  <c r="H56" i="1"/>
  <c r="G76" i="1"/>
  <c r="G77" i="1"/>
  <c r="F68" i="1"/>
  <c r="F79" i="1" s="1"/>
  <c r="F80" i="1" s="1"/>
  <c r="F82" i="1" s="1"/>
  <c r="P144" i="1" s="1"/>
  <c r="H93" i="1"/>
  <c r="H72" i="1"/>
  <c r="H99" i="1"/>
  <c r="H58" i="1"/>
  <c r="G73" i="1"/>
  <c r="H91" i="1"/>
  <c r="H55" i="1"/>
  <c r="E68" i="1"/>
  <c r="E79" i="1" s="1"/>
  <c r="E80" i="1" s="1"/>
  <c r="E82" i="1" s="1"/>
  <c r="H59" i="1"/>
  <c r="G50" i="1"/>
  <c r="H68" i="1"/>
  <c r="I68" i="1"/>
  <c r="I79" i="1" s="1"/>
  <c r="I80" i="1" s="1"/>
  <c r="I82" i="1" s="1"/>
  <c r="H90" i="1"/>
  <c r="H86" i="1" s="1"/>
  <c r="H97" i="1" s="1"/>
  <c r="H96" i="1"/>
  <c r="I86" i="1"/>
  <c r="I97" i="1" s="1"/>
  <c r="I98" i="1" s="1"/>
  <c r="I100" i="1" s="1"/>
  <c r="S151" i="1" s="1"/>
  <c r="H46" i="1"/>
  <c r="I46" i="1"/>
  <c r="E46" i="1"/>
  <c r="E133" i="1"/>
  <c r="E127" i="1"/>
  <c r="F117" i="1"/>
  <c r="F113" i="1"/>
  <c r="F25" i="1"/>
  <c r="G56" i="1"/>
  <c r="H94" i="1"/>
  <c r="H95" i="1"/>
  <c r="H63" i="1"/>
  <c r="G93" i="1"/>
  <c r="G94" i="1"/>
  <c r="G63" i="1"/>
  <c r="F91" i="1"/>
  <c r="F92" i="1"/>
  <c r="H81" i="1"/>
  <c r="H60" i="1"/>
  <c r="F126" i="1"/>
  <c r="F131" i="1" s="1"/>
  <c r="E97" i="1"/>
  <c r="E98" i="1" s="1"/>
  <c r="E100" i="1" s="1"/>
  <c r="O151" i="1" s="1"/>
  <c r="G95" i="1"/>
  <c r="G96" i="1"/>
  <c r="G55" i="1"/>
  <c r="I50" i="1"/>
  <c r="I61" i="1" s="1"/>
  <c r="F93" i="1"/>
  <c r="F94" i="1"/>
  <c r="H73" i="1"/>
  <c r="H74" i="1"/>
  <c r="G60" i="1"/>
  <c r="F63" i="1"/>
  <c r="G128" i="1"/>
  <c r="H50" i="1"/>
  <c r="G117" i="1"/>
  <c r="G113" i="1"/>
  <c r="H57" i="1"/>
  <c r="F50" i="1"/>
  <c r="F61" i="1" s="1"/>
  <c r="G99" i="1"/>
  <c r="G57" i="1"/>
  <c r="E50" i="1"/>
  <c r="E61" i="1" s="1"/>
  <c r="F95" i="1"/>
  <c r="F96" i="1"/>
  <c r="H75" i="1"/>
  <c r="H76" i="1"/>
  <c r="E113" i="1"/>
  <c r="G91" i="1"/>
  <c r="G97" i="1" s="1"/>
  <c r="G92" i="1"/>
  <c r="G68" i="1"/>
  <c r="G79" i="1" s="1"/>
  <c r="G80" i="1" s="1"/>
  <c r="G82" i="1" s="1"/>
  <c r="H77" i="1"/>
  <c r="E26" i="1"/>
  <c r="H79" i="1" l="1"/>
  <c r="O144" i="1"/>
  <c r="O145" i="1"/>
  <c r="F97" i="1"/>
  <c r="P145" i="1"/>
  <c r="G98" i="1"/>
  <c r="G100" i="1" s="1"/>
  <c r="Q151" i="1" s="1"/>
  <c r="H61" i="1"/>
  <c r="H62" i="1" s="1"/>
  <c r="H98" i="1"/>
  <c r="H100" i="1" s="1"/>
  <c r="R151" i="1" s="1"/>
  <c r="H80" i="1"/>
  <c r="H82" i="1" s="1"/>
  <c r="F62" i="1"/>
  <c r="F98" i="1"/>
  <c r="F100" i="1" s="1"/>
  <c r="P151" i="1" s="1"/>
  <c r="E126" i="1"/>
  <c r="E132" i="1"/>
  <c r="H117" i="1"/>
  <c r="G25" i="1"/>
  <c r="H128" i="1"/>
  <c r="F26" i="1"/>
  <c r="E62" i="1"/>
  <c r="G133" i="1"/>
  <c r="G127" i="1"/>
  <c r="I62" i="1"/>
  <c r="G61" i="1"/>
  <c r="G126" i="1" l="1"/>
  <c r="G132" i="1"/>
  <c r="G26" i="1"/>
  <c r="I128" i="1"/>
  <c r="E131" i="1"/>
  <c r="G62" i="1"/>
  <c r="Q144" i="1"/>
  <c r="I64" i="1"/>
  <c r="H127" i="1"/>
  <c r="H133" i="1"/>
  <c r="I117" i="1"/>
  <c r="Q145" i="1"/>
  <c r="E64" i="1"/>
  <c r="I25" i="1"/>
  <c r="H25" i="1"/>
  <c r="H113" i="1"/>
  <c r="H64" i="1"/>
  <c r="F64" i="1"/>
  <c r="O139" i="1" l="1"/>
  <c r="O157" i="1" s="1"/>
  <c r="O163" i="1" s="1"/>
  <c r="O137" i="1"/>
  <c r="O155" i="1" s="1"/>
  <c r="O161" i="1" s="1"/>
  <c r="O138" i="1"/>
  <c r="O156" i="1" s="1"/>
  <c r="O162" i="1" s="1"/>
  <c r="I133" i="1"/>
  <c r="I127" i="1"/>
  <c r="P138" i="1"/>
  <c r="P156" i="1" s="1"/>
  <c r="P162" i="1" s="1"/>
  <c r="P139" i="1"/>
  <c r="P157" i="1" s="1"/>
  <c r="P163" i="1" s="1"/>
  <c r="P137" i="1"/>
  <c r="P155" i="1" s="1"/>
  <c r="P161" i="1" s="1"/>
  <c r="H126" i="1"/>
  <c r="H132" i="1"/>
  <c r="R145" i="1"/>
  <c r="R144" i="1"/>
  <c r="I113" i="1"/>
  <c r="I26" i="1"/>
  <c r="H26" i="1"/>
  <c r="G131" i="1"/>
  <c r="G64" i="1"/>
  <c r="I126" i="1" l="1"/>
  <c r="I132" i="1"/>
  <c r="S145" i="1"/>
  <c r="S144" i="1"/>
  <c r="R139" i="1"/>
  <c r="R157" i="1" s="1"/>
  <c r="R163" i="1" s="1"/>
  <c r="R138" i="1"/>
  <c r="R156" i="1" s="1"/>
  <c r="R162" i="1" s="1"/>
  <c r="H131" i="1"/>
  <c r="Q138" i="1"/>
  <c r="Q156" i="1" s="1"/>
  <c r="Q162" i="1" s="1"/>
  <c r="Q139" i="1"/>
  <c r="Q157" i="1" s="1"/>
  <c r="Q163" i="1" s="1"/>
  <c r="Q137" i="1"/>
  <c r="Q155" i="1" s="1"/>
  <c r="Q161" i="1" s="1"/>
  <c r="R137" i="1"/>
  <c r="R155" i="1" s="1"/>
  <c r="R161" i="1" s="1"/>
  <c r="I131" i="1" l="1"/>
  <c r="S137" i="1"/>
  <c r="S155" i="1" s="1"/>
  <c r="S161" i="1" s="1"/>
  <c r="S139" i="1"/>
  <c r="S157" i="1" s="1"/>
  <c r="S163" i="1" s="1"/>
  <c r="S138" i="1"/>
  <c r="S156" i="1" s="1"/>
  <c r="S162" i="1" s="1"/>
</calcChain>
</file>

<file path=xl/sharedStrings.xml><?xml version="1.0" encoding="utf-8"?>
<sst xmlns="http://schemas.openxmlformats.org/spreadsheetml/2006/main" count="300" uniqueCount="62">
  <si>
    <t>Network Details - 33 kV</t>
  </si>
  <si>
    <t>2019-20</t>
  </si>
  <si>
    <t>2020-21</t>
  </si>
  <si>
    <t>2021-22</t>
  </si>
  <si>
    <t>2022-23</t>
  </si>
  <si>
    <t>2023-24</t>
  </si>
  <si>
    <t>Sl. No.</t>
  </si>
  <si>
    <t>Units</t>
  </si>
  <si>
    <t>Base Year</t>
  </si>
  <si>
    <t>No of Substations</t>
  </si>
  <si>
    <t>Nos</t>
  </si>
  <si>
    <t>Line Length</t>
  </si>
  <si>
    <t>Kms</t>
  </si>
  <si>
    <t>No of Consumers</t>
  </si>
  <si>
    <t xml:space="preserve">GFA </t>
  </si>
  <si>
    <t>Rs Crs</t>
  </si>
  <si>
    <t>Network Details - 11 kV</t>
  </si>
  <si>
    <t>33 KV</t>
  </si>
  <si>
    <t>11 KV</t>
  </si>
  <si>
    <t>Network Details - LT</t>
  </si>
  <si>
    <t>LT</t>
  </si>
  <si>
    <t>Network Details - Total</t>
  </si>
  <si>
    <t>Distribution Expense Projections for the Control Period</t>
  </si>
  <si>
    <t>Particulars</t>
  </si>
  <si>
    <t>EE and A&amp;G Cost Projections</t>
  </si>
  <si>
    <t>- SS Related</t>
  </si>
  <si>
    <t>- Line Related</t>
  </si>
  <si>
    <t>- DTR Related</t>
  </si>
  <si>
    <t>- Consumer Related</t>
  </si>
  <si>
    <t>R&amp;M Cost</t>
  </si>
  <si>
    <t>Depreciation</t>
  </si>
  <si>
    <t xml:space="preserve">Taxes on Income </t>
  </si>
  <si>
    <t>Other Expenditure</t>
  </si>
  <si>
    <t>Special Appropriations</t>
  </si>
  <si>
    <t>ROCE</t>
  </si>
  <si>
    <t>Less O &amp; M expenses Capitalized</t>
  </si>
  <si>
    <t>Total Gross ARR</t>
  </si>
  <si>
    <t>NTI</t>
  </si>
  <si>
    <t>Net Distribution ARR</t>
  </si>
  <si>
    <t>Distribution Expense - 33 kV</t>
  </si>
  <si>
    <t>Distribution Expense - 11 kV</t>
  </si>
  <si>
    <t>Distribution Expense - LT</t>
  </si>
  <si>
    <t>Voltage-wise Losses</t>
  </si>
  <si>
    <t>33 kV</t>
  </si>
  <si>
    <t>11 kV</t>
  </si>
  <si>
    <t>Contracted Capacities at Consumer end</t>
  </si>
  <si>
    <t>Total</t>
  </si>
  <si>
    <t>Voltage-wise Contracted Demand Grossed up with Losses - 33 kV</t>
  </si>
  <si>
    <t>Voltage-wise Contracted Demand Grossed up with Losses - 11 kV</t>
  </si>
  <si>
    <t>Voltage-wise Contracted Demand Grossed up with Losses - LT</t>
  </si>
  <si>
    <t xml:space="preserve">Voltage-wise Contracted Demand Grossed up with Losses </t>
  </si>
  <si>
    <t>33 KV Cost Allocation (Rs. Cr.)</t>
  </si>
  <si>
    <t>11 KV Cost Allocation (Rs. Cr.)</t>
  </si>
  <si>
    <t>Wheeling Tariff Calculation</t>
  </si>
  <si>
    <t>33 kV (Rs./kVA/Month)</t>
  </si>
  <si>
    <t>LT  Cost Allocation (Rs. Cr.)</t>
  </si>
  <si>
    <t>11 kV (Rs./kVA/Month)</t>
  </si>
  <si>
    <t>LT (Rs./kva/month)</t>
  </si>
  <si>
    <t>Total Cost Allocation (Rs. Cr.)</t>
  </si>
  <si>
    <t>Voltage wise Feeders cost ratios on total cost of  feeders</t>
  </si>
  <si>
    <t>Assuming  10% of the 33/11 kV Substation cost is utilised for providing 33 kV Feeder base</t>
  </si>
  <si>
    <t>ANNEXURE-IV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</si>
</sst>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 * #,##0.00_ ;_ * \-#,##0.00_ ;_ * &quot;-&quot;??_ ;_ @_ "/>
    <numFmt numFmtId="166" formatCode="0.0"/>
  </numFmts>
  <fonts count="7" x14ac:knownFonts="1">
    <font>
      <sz val="10"/>
      <name val="Arial"/>
      <family val="2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9"/>
      <name val="Arial"/>
      <family val="2"/>
    </font>
    <font>
      <sz val="14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146">
    <xf numFmtId="0" fontId="0" fillId="0" borderId="0" xfId="0"/>
    <xf numFmtId="0" fontId="0" fillId="0" borderId="4" xfId="0" applyBorder="1"/>
    <xf numFmtId="0" fontId="3" fillId="4" borderId="4" xfId="0" applyFont="1" applyFill="1" applyBorder="1"/>
    <xf numFmtId="0" fontId="0" fillId="4" borderId="5" xfId="0" applyFill="1" applyBorder="1"/>
    <xf numFmtId="0" fontId="0" fillId="4" borderId="4" xfId="0" applyFill="1" applyBorder="1"/>
    <xf numFmtId="0" fontId="3" fillId="0" borderId="2" xfId="0" applyFont="1" applyBorder="1" applyAlignment="1">
      <alignment horizontal="center"/>
    </xf>
    <xf numFmtId="164" fontId="0" fillId="4" borderId="4" xfId="1" applyNumberFormat="1" applyFont="1" applyFill="1" applyBorder="1"/>
    <xf numFmtId="0" fontId="2" fillId="4" borderId="4" xfId="0" applyFont="1" applyFill="1" applyBorder="1"/>
    <xf numFmtId="0" fontId="0" fillId="4" borderId="6" xfId="0" applyFill="1" applyBorder="1"/>
    <xf numFmtId="0" fontId="2" fillId="4" borderId="7" xfId="0" applyFont="1" applyFill="1" applyBorder="1"/>
    <xf numFmtId="9" fontId="0" fillId="0" borderId="0" xfId="2" applyFont="1"/>
    <xf numFmtId="0" fontId="3" fillId="0" borderId="4" xfId="0" applyFont="1" applyBorder="1"/>
    <xf numFmtId="164" fontId="0" fillId="4" borderId="0" xfId="1" applyNumberFormat="1" applyFont="1" applyFill="1"/>
    <xf numFmtId="164" fontId="0" fillId="0" borderId="0" xfId="0" applyNumberFormat="1"/>
    <xf numFmtId="0" fontId="0" fillId="0" borderId="5" xfId="0" applyBorder="1"/>
    <xf numFmtId="164" fontId="0" fillId="0" borderId="4" xfId="1" applyNumberFormat="1" applyFont="1" applyBorder="1"/>
    <xf numFmtId="0" fontId="2" fillId="0" borderId="4" xfId="0" applyFont="1" applyBorder="1"/>
    <xf numFmtId="0" fontId="0" fillId="0" borderId="6" xfId="0" applyBorder="1"/>
    <xf numFmtId="0" fontId="2" fillId="0" borderId="7" xfId="0" applyFont="1" applyBorder="1"/>
    <xf numFmtId="0" fontId="0" fillId="0" borderId="9" xfId="0" applyBorder="1"/>
    <xf numFmtId="0" fontId="2" fillId="0" borderId="8" xfId="0" applyFont="1" applyBorder="1"/>
    <xf numFmtId="164" fontId="0" fillId="0" borderId="8" xfId="1" applyNumberFormat="1" applyFont="1" applyBorder="1"/>
    <xf numFmtId="164" fontId="0" fillId="0" borderId="10" xfId="1" applyNumberFormat="1" applyFont="1" applyBorder="1"/>
    <xf numFmtId="0" fontId="3" fillId="4" borderId="1" xfId="0" applyFont="1" applyFill="1" applyBorder="1"/>
    <xf numFmtId="0" fontId="3" fillId="4" borderId="2" xfId="0" applyFont="1" applyFill="1" applyBorder="1"/>
    <xf numFmtId="0" fontId="0" fillId="4" borderId="2" xfId="0" applyFill="1" applyBorder="1"/>
    <xf numFmtId="0" fontId="2" fillId="4" borderId="4" xfId="0" applyFont="1" applyFill="1" applyBorder="1" applyAlignment="1">
      <alignment wrapText="1"/>
    </xf>
    <xf numFmtId="164" fontId="3" fillId="4" borderId="4" xfId="1" applyNumberFormat="1" applyFont="1" applyFill="1" applyBorder="1"/>
    <xf numFmtId="0" fontId="2" fillId="4" borderId="4" xfId="0" quotePrefix="1" applyFont="1" applyFill="1" applyBorder="1" applyAlignment="1">
      <alignment wrapText="1"/>
    </xf>
    <xf numFmtId="0" fontId="0" fillId="4" borderId="9" xfId="0" applyFill="1" applyBorder="1"/>
    <xf numFmtId="0" fontId="3" fillId="4" borderId="7" xfId="0" applyFont="1" applyFill="1" applyBorder="1"/>
    <xf numFmtId="0" fontId="0" fillId="4" borderId="7" xfId="0" applyFill="1" applyBorder="1"/>
    <xf numFmtId="164" fontId="0" fillId="4" borderId="7" xfId="1" applyNumberFormat="1" applyFont="1" applyFill="1" applyBorder="1"/>
    <xf numFmtId="0" fontId="3" fillId="0" borderId="1" xfId="0" applyFont="1" applyBorder="1"/>
    <xf numFmtId="0" fontId="3" fillId="0" borderId="2" xfId="0" applyFont="1" applyBorder="1"/>
    <xf numFmtId="0" fontId="0" fillId="0" borderId="2" xfId="0" applyBorder="1"/>
    <xf numFmtId="0" fontId="2" fillId="0" borderId="4" xfId="0" quotePrefix="1" applyFont="1" applyBorder="1" applyAlignment="1">
      <alignment wrapText="1"/>
    </xf>
    <xf numFmtId="43" fontId="0" fillId="0" borderId="4" xfId="1" applyNumberFormat="1" applyFont="1" applyBorder="1"/>
    <xf numFmtId="9" fontId="0" fillId="0" borderId="0" xfId="0" applyNumberFormat="1"/>
    <xf numFmtId="165" fontId="0" fillId="0" borderId="4" xfId="1" applyNumberFormat="1" applyFont="1" applyBorder="1"/>
    <xf numFmtId="0" fontId="2" fillId="0" borderId="4" xfId="0" applyFont="1" applyBorder="1" applyAlignment="1">
      <alignment wrapText="1"/>
    </xf>
    <xf numFmtId="0" fontId="0" fillId="0" borderId="9" xfId="0" applyFill="1" applyBorder="1"/>
    <xf numFmtId="0" fontId="3" fillId="0" borderId="7" xfId="0" applyFont="1" applyBorder="1"/>
    <xf numFmtId="0" fontId="0" fillId="0" borderId="7" xfId="0" applyBorder="1"/>
    <xf numFmtId="164" fontId="0" fillId="0" borderId="7" xfId="1" applyNumberFormat="1" applyFont="1" applyBorder="1"/>
    <xf numFmtId="43" fontId="0" fillId="0" borderId="7" xfId="1" applyNumberFormat="1" applyFont="1" applyBorder="1"/>
    <xf numFmtId="164" fontId="2" fillId="0" borderId="4" xfId="1" applyNumberFormat="1" applyBorder="1"/>
    <xf numFmtId="165" fontId="2" fillId="0" borderId="4" xfId="1" applyNumberFormat="1" applyBorder="1"/>
    <xf numFmtId="0" fontId="3" fillId="8" borderId="1" xfId="0" applyFont="1" applyFill="1" applyBorder="1"/>
    <xf numFmtId="0" fontId="3" fillId="8" borderId="2" xfId="0" applyFont="1" applyFill="1" applyBorder="1"/>
    <xf numFmtId="0" fontId="0" fillId="8" borderId="2" xfId="0" applyFill="1" applyBorder="1"/>
    <xf numFmtId="0" fontId="3" fillId="8" borderId="2" xfId="0" applyFont="1" applyFill="1" applyBorder="1" applyAlignment="1">
      <alignment horizontal="center"/>
    </xf>
    <xf numFmtId="0" fontId="0" fillId="8" borderId="5" xfId="0" applyFill="1" applyBorder="1"/>
    <xf numFmtId="0" fontId="2" fillId="8" borderId="4" xfId="0" applyFont="1" applyFill="1" applyBorder="1" applyAlignment="1">
      <alignment wrapText="1"/>
    </xf>
    <xf numFmtId="0" fontId="0" fillId="8" borderId="4" xfId="0" applyFill="1" applyBorder="1"/>
    <xf numFmtId="10" fontId="0" fillId="8" borderId="4" xfId="4" applyNumberFormat="1" applyFont="1" applyFill="1" applyBorder="1"/>
    <xf numFmtId="0" fontId="3" fillId="8" borderId="5" xfId="0" applyFont="1" applyFill="1" applyBorder="1"/>
    <xf numFmtId="0" fontId="3" fillId="8" borderId="4" xfId="0" applyFont="1" applyFill="1" applyBorder="1"/>
    <xf numFmtId="0" fontId="0" fillId="10" borderId="4" xfId="0" applyFill="1" applyBorder="1"/>
    <xf numFmtId="164" fontId="0" fillId="8" borderId="4" xfId="0" applyNumberFormat="1" applyFill="1" applyBorder="1"/>
    <xf numFmtId="164" fontId="0" fillId="8" borderId="4" xfId="1" applyNumberFormat="1" applyFont="1" applyFill="1" applyBorder="1"/>
    <xf numFmtId="0" fontId="0" fillId="8" borderId="6" xfId="0" applyFill="1" applyBorder="1"/>
    <xf numFmtId="0" fontId="3" fillId="8" borderId="7" xfId="0" applyFont="1" applyFill="1" applyBorder="1" applyAlignment="1">
      <alignment wrapText="1"/>
    </xf>
    <xf numFmtId="0" fontId="0" fillId="8" borderId="7" xfId="0" applyFill="1" applyBorder="1"/>
    <xf numFmtId="164" fontId="3" fillId="8" borderId="7" xfId="1" applyNumberFormat="1" applyFont="1" applyFill="1" applyBorder="1"/>
    <xf numFmtId="10" fontId="0" fillId="0" borderId="0" xfId="2" applyNumberFormat="1" applyFont="1"/>
    <xf numFmtId="10" fontId="0" fillId="5" borderId="0" xfId="2" applyNumberFormat="1" applyFont="1" applyFill="1"/>
    <xf numFmtId="10" fontId="0" fillId="0" borderId="4" xfId="4" applyNumberFormat="1" applyFont="1" applyBorder="1"/>
    <xf numFmtId="166" fontId="0" fillId="0" borderId="0" xfId="0" applyNumberFormat="1"/>
    <xf numFmtId="0" fontId="2" fillId="13" borderId="4" xfId="0" applyFont="1" applyFill="1" applyBorder="1" applyAlignment="1">
      <alignment wrapText="1"/>
    </xf>
    <xf numFmtId="0" fontId="0" fillId="13" borderId="4" xfId="0" applyFill="1" applyBorder="1"/>
    <xf numFmtId="10" fontId="0" fillId="13" borderId="4" xfId="4" applyNumberFormat="1" applyFont="1" applyFill="1" applyBorder="1"/>
    <xf numFmtId="43" fontId="0" fillId="13" borderId="4" xfId="1" applyFont="1" applyFill="1" applyBorder="1"/>
    <xf numFmtId="0" fontId="0" fillId="13" borderId="7" xfId="0" applyFill="1" applyBorder="1"/>
    <xf numFmtId="43" fontId="0" fillId="13" borderId="7" xfId="1" applyFont="1" applyFill="1" applyBorder="1"/>
    <xf numFmtId="9" fontId="0" fillId="0" borderId="0" xfId="4" applyFont="1"/>
    <xf numFmtId="1" fontId="0" fillId="0" borderId="0" xfId="0" applyNumberFormat="1"/>
    <xf numFmtId="0" fontId="0" fillId="0" borderId="0" xfId="0" applyBorder="1"/>
    <xf numFmtId="164" fontId="0" fillId="0" borderId="0" xfId="0" applyNumberFormat="1" applyBorder="1"/>
    <xf numFmtId="2" fontId="0" fillId="13" borderId="4" xfId="1" applyNumberFormat="1" applyFont="1" applyFill="1" applyBorder="1"/>
    <xf numFmtId="0" fontId="2" fillId="10" borderId="4" xfId="0" applyFont="1" applyFill="1" applyBorder="1" applyAlignment="1">
      <alignment wrapText="1"/>
    </xf>
    <xf numFmtId="10" fontId="0" fillId="10" borderId="4" xfId="4" applyNumberFormat="1" applyFont="1" applyFill="1" applyBorder="1"/>
    <xf numFmtId="43" fontId="0" fillId="10" borderId="4" xfId="1" applyNumberFormat="1" applyFont="1" applyFill="1" applyBorder="1"/>
    <xf numFmtId="0" fontId="0" fillId="10" borderId="7" xfId="0" applyFill="1" applyBorder="1"/>
    <xf numFmtId="2" fontId="0" fillId="0" borderId="0" xfId="0" applyNumberFormat="1"/>
    <xf numFmtId="0" fontId="3" fillId="15" borderId="14" xfId="0" applyFont="1" applyFill="1" applyBorder="1" applyAlignment="1">
      <alignment horizontal="right" vertical="center"/>
    </xf>
    <xf numFmtId="0" fontId="3" fillId="15" borderId="15" xfId="0" applyFont="1" applyFill="1" applyBorder="1" applyAlignment="1">
      <alignment horizontal="right" vertical="center"/>
    </xf>
    <xf numFmtId="0" fontId="3" fillId="16" borderId="16" xfId="0" applyFont="1" applyFill="1" applyBorder="1" applyAlignment="1">
      <alignment horizontal="right" vertical="center"/>
    </xf>
    <xf numFmtId="0" fontId="3" fillId="16" borderId="17" xfId="0" applyFont="1" applyFill="1" applyBorder="1" applyAlignment="1">
      <alignment horizontal="right" vertical="center"/>
    </xf>
    <xf numFmtId="0" fontId="2" fillId="16" borderId="14" xfId="0" applyFont="1" applyFill="1" applyBorder="1" applyAlignment="1">
      <alignment horizontal="right" vertical="center"/>
    </xf>
    <xf numFmtId="0" fontId="2" fillId="16" borderId="15" xfId="0" applyFont="1" applyFill="1" applyBorder="1" applyAlignment="1">
      <alignment horizontal="right" vertical="center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0" fontId="0" fillId="0" borderId="0" xfId="4" applyNumberFormat="1" applyFont="1" applyFill="1" applyBorder="1"/>
    <xf numFmtId="43" fontId="0" fillId="0" borderId="0" xfId="1" applyFont="1" applyFill="1" applyBorder="1"/>
    <xf numFmtId="43" fontId="0" fillId="0" borderId="0" xfId="0" applyNumberFormat="1" applyFill="1" applyBorder="1"/>
    <xf numFmtId="0" fontId="3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164" fontId="0" fillId="0" borderId="0" xfId="0" applyNumberFormat="1" applyFill="1" applyBorder="1"/>
    <xf numFmtId="0" fontId="0" fillId="0" borderId="0" xfId="0" applyFill="1"/>
    <xf numFmtId="0" fontId="2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3" fillId="0" borderId="18" xfId="0" applyFont="1" applyBorder="1" applyAlignment="1">
      <alignment horizontal="center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9" fontId="0" fillId="5" borderId="0" xfId="0" applyNumberFormat="1" applyFill="1"/>
    <xf numFmtId="0" fontId="3" fillId="0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3" fillId="12" borderId="11" xfId="0" applyFont="1" applyFill="1" applyBorder="1" applyAlignment="1">
      <alignment horizontal="center"/>
    </xf>
    <xf numFmtId="0" fontId="3" fillId="12" borderId="12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/>
    </xf>
    <xf numFmtId="0" fontId="3" fillId="14" borderId="11" xfId="0" applyFont="1" applyFill="1" applyBorder="1" applyAlignment="1">
      <alignment horizontal="center"/>
    </xf>
    <xf numFmtId="0" fontId="3" fillId="14" borderId="12" xfId="0" applyFont="1" applyFill="1" applyBorder="1" applyAlignment="1">
      <alignment horizontal="center"/>
    </xf>
    <xf numFmtId="0" fontId="3" fillId="14" borderId="13" xfId="0" applyFont="1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3" fillId="11" borderId="1" xfId="0" applyFont="1" applyFill="1" applyBorder="1" applyAlignment="1">
      <alignment horizontal="center"/>
    </xf>
    <xf numFmtId="0" fontId="3" fillId="11" borderId="2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3" fillId="11" borderId="1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5" fillId="9" borderId="3" xfId="0" applyFont="1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3" fillId="0" borderId="0" xfId="0" applyFont="1" applyAlignment="1">
      <alignment wrapText="1"/>
    </xf>
    <xf numFmtId="10" fontId="0" fillId="8" borderId="20" xfId="4" applyNumberFormat="1" applyFont="1" applyFill="1" applyBorder="1"/>
    <xf numFmtId="43" fontId="1" fillId="0" borderId="0" xfId="3" applyNumberFormat="1" applyFill="1" applyBorder="1"/>
    <xf numFmtId="164" fontId="0" fillId="0" borderId="10" xfId="1" applyNumberFormat="1" applyFont="1" applyFill="1" applyBorder="1"/>
    <xf numFmtId="0" fontId="2" fillId="0" borderId="0" xfId="0" applyFont="1" applyFill="1" applyBorder="1" applyAlignment="1">
      <alignment horizontal="center" wrapText="1"/>
    </xf>
    <xf numFmtId="164" fontId="0" fillId="0" borderId="20" xfId="1" applyNumberFormat="1" applyFont="1" applyBorder="1"/>
    <xf numFmtId="0" fontId="0" fillId="0" borderId="0" xfId="0" applyFill="1" applyBorder="1" applyAlignment="1">
      <alignment horizontal="center"/>
    </xf>
    <xf numFmtId="9" fontId="0" fillId="0" borderId="0" xfId="2" applyFont="1" applyFill="1" applyBorder="1"/>
  </cellXfs>
  <cellStyles count="5">
    <cellStyle name="Accent2" xfId="3" builtinId="33"/>
    <cellStyle name="Comma" xfId="1" builtinId="3"/>
    <cellStyle name="Normal" xfId="0" builtinId="0"/>
    <cellStyle name="Percent" xfId="2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Z180"/>
  <sheetViews>
    <sheetView tabSelected="1" topLeftCell="I122" workbookViewId="0">
      <selection activeCell="L131" sqref="L131"/>
    </sheetView>
  </sheetViews>
  <sheetFormatPr defaultRowHeight="12.75" x14ac:dyDescent="0.2"/>
  <cols>
    <col min="1" max="1" width="7" bestFit="1" customWidth="1"/>
    <col min="2" max="2" width="21" bestFit="1" customWidth="1"/>
    <col min="3" max="3" width="6.7109375" bestFit="1" customWidth="1"/>
    <col min="4" max="8" width="11.28515625" bestFit="1" customWidth="1"/>
    <col min="9" max="9" width="11.85546875" customWidth="1"/>
    <col min="10" max="10" width="21" customWidth="1"/>
    <col min="11" max="11" width="15.140625" customWidth="1"/>
    <col min="12" max="12" width="16.28515625" customWidth="1"/>
    <col min="13" max="14" width="11.5703125" bestFit="1" customWidth="1"/>
    <col min="15" max="15" width="27.28515625" bestFit="1" customWidth="1"/>
    <col min="16" max="19" width="12.5703125" bestFit="1" customWidth="1"/>
    <col min="22" max="22" width="13" customWidth="1"/>
    <col min="257" max="257" width="7" bestFit="1" customWidth="1"/>
    <col min="258" max="258" width="21" bestFit="1" customWidth="1"/>
    <col min="259" max="259" width="6.7109375" bestFit="1" customWidth="1"/>
    <col min="260" max="265" width="11.28515625" bestFit="1" customWidth="1"/>
    <col min="513" max="513" width="7" bestFit="1" customWidth="1"/>
    <col min="514" max="514" width="21" bestFit="1" customWidth="1"/>
    <col min="515" max="515" width="6.7109375" bestFit="1" customWidth="1"/>
    <col min="516" max="521" width="11.28515625" bestFit="1" customWidth="1"/>
    <col min="769" max="769" width="7" bestFit="1" customWidth="1"/>
    <col min="770" max="770" width="21" bestFit="1" customWidth="1"/>
    <col min="771" max="771" width="6.7109375" bestFit="1" customWidth="1"/>
    <col min="772" max="777" width="11.28515625" bestFit="1" customWidth="1"/>
    <col min="1025" max="1025" width="7" bestFit="1" customWidth="1"/>
    <col min="1026" max="1026" width="21" bestFit="1" customWidth="1"/>
    <col min="1027" max="1027" width="6.7109375" bestFit="1" customWidth="1"/>
    <col min="1028" max="1033" width="11.28515625" bestFit="1" customWidth="1"/>
    <col min="1281" max="1281" width="7" bestFit="1" customWidth="1"/>
    <col min="1282" max="1282" width="21" bestFit="1" customWidth="1"/>
    <col min="1283" max="1283" width="6.7109375" bestFit="1" customWidth="1"/>
    <col min="1284" max="1289" width="11.28515625" bestFit="1" customWidth="1"/>
    <col min="1537" max="1537" width="7" bestFit="1" customWidth="1"/>
    <col min="1538" max="1538" width="21" bestFit="1" customWidth="1"/>
    <col min="1539" max="1539" width="6.7109375" bestFit="1" customWidth="1"/>
    <col min="1540" max="1545" width="11.28515625" bestFit="1" customWidth="1"/>
    <col min="1793" max="1793" width="7" bestFit="1" customWidth="1"/>
    <col min="1794" max="1794" width="21" bestFit="1" customWidth="1"/>
    <col min="1795" max="1795" width="6.7109375" bestFit="1" customWidth="1"/>
    <col min="1796" max="1801" width="11.28515625" bestFit="1" customWidth="1"/>
    <col min="2049" max="2049" width="7" bestFit="1" customWidth="1"/>
    <col min="2050" max="2050" width="21" bestFit="1" customWidth="1"/>
    <col min="2051" max="2051" width="6.7109375" bestFit="1" customWidth="1"/>
    <col min="2052" max="2057" width="11.28515625" bestFit="1" customWidth="1"/>
    <col min="2305" max="2305" width="7" bestFit="1" customWidth="1"/>
    <col min="2306" max="2306" width="21" bestFit="1" customWidth="1"/>
    <col min="2307" max="2307" width="6.7109375" bestFit="1" customWidth="1"/>
    <col min="2308" max="2313" width="11.28515625" bestFit="1" customWidth="1"/>
    <col min="2561" max="2561" width="7" bestFit="1" customWidth="1"/>
    <col min="2562" max="2562" width="21" bestFit="1" customWidth="1"/>
    <col min="2563" max="2563" width="6.7109375" bestFit="1" customWidth="1"/>
    <col min="2564" max="2569" width="11.28515625" bestFit="1" customWidth="1"/>
    <col min="2817" max="2817" width="7" bestFit="1" customWidth="1"/>
    <col min="2818" max="2818" width="21" bestFit="1" customWidth="1"/>
    <col min="2819" max="2819" width="6.7109375" bestFit="1" customWidth="1"/>
    <col min="2820" max="2825" width="11.28515625" bestFit="1" customWidth="1"/>
    <col min="3073" max="3073" width="7" bestFit="1" customWidth="1"/>
    <col min="3074" max="3074" width="21" bestFit="1" customWidth="1"/>
    <col min="3075" max="3075" width="6.7109375" bestFit="1" customWidth="1"/>
    <col min="3076" max="3081" width="11.28515625" bestFit="1" customWidth="1"/>
    <col min="3329" max="3329" width="7" bestFit="1" customWidth="1"/>
    <col min="3330" max="3330" width="21" bestFit="1" customWidth="1"/>
    <col min="3331" max="3331" width="6.7109375" bestFit="1" customWidth="1"/>
    <col min="3332" max="3337" width="11.28515625" bestFit="1" customWidth="1"/>
    <col min="3585" max="3585" width="7" bestFit="1" customWidth="1"/>
    <col min="3586" max="3586" width="21" bestFit="1" customWidth="1"/>
    <col min="3587" max="3587" width="6.7109375" bestFit="1" customWidth="1"/>
    <col min="3588" max="3593" width="11.28515625" bestFit="1" customWidth="1"/>
    <col min="3841" max="3841" width="7" bestFit="1" customWidth="1"/>
    <col min="3842" max="3842" width="21" bestFit="1" customWidth="1"/>
    <col min="3843" max="3843" width="6.7109375" bestFit="1" customWidth="1"/>
    <col min="3844" max="3849" width="11.28515625" bestFit="1" customWidth="1"/>
    <col min="4097" max="4097" width="7" bestFit="1" customWidth="1"/>
    <col min="4098" max="4098" width="21" bestFit="1" customWidth="1"/>
    <col min="4099" max="4099" width="6.7109375" bestFit="1" customWidth="1"/>
    <col min="4100" max="4105" width="11.28515625" bestFit="1" customWidth="1"/>
    <col min="4353" max="4353" width="7" bestFit="1" customWidth="1"/>
    <col min="4354" max="4354" width="21" bestFit="1" customWidth="1"/>
    <col min="4355" max="4355" width="6.7109375" bestFit="1" customWidth="1"/>
    <col min="4356" max="4361" width="11.28515625" bestFit="1" customWidth="1"/>
    <col min="4609" max="4609" width="7" bestFit="1" customWidth="1"/>
    <col min="4610" max="4610" width="21" bestFit="1" customWidth="1"/>
    <col min="4611" max="4611" width="6.7109375" bestFit="1" customWidth="1"/>
    <col min="4612" max="4617" width="11.28515625" bestFit="1" customWidth="1"/>
    <col min="4865" max="4865" width="7" bestFit="1" customWidth="1"/>
    <col min="4866" max="4866" width="21" bestFit="1" customWidth="1"/>
    <col min="4867" max="4867" width="6.7109375" bestFit="1" customWidth="1"/>
    <col min="4868" max="4873" width="11.28515625" bestFit="1" customWidth="1"/>
    <col min="5121" max="5121" width="7" bestFit="1" customWidth="1"/>
    <col min="5122" max="5122" width="21" bestFit="1" customWidth="1"/>
    <col min="5123" max="5123" width="6.7109375" bestFit="1" customWidth="1"/>
    <col min="5124" max="5129" width="11.28515625" bestFit="1" customWidth="1"/>
    <col min="5377" max="5377" width="7" bestFit="1" customWidth="1"/>
    <col min="5378" max="5378" width="21" bestFit="1" customWidth="1"/>
    <col min="5379" max="5379" width="6.7109375" bestFit="1" customWidth="1"/>
    <col min="5380" max="5385" width="11.28515625" bestFit="1" customWidth="1"/>
    <col min="5633" max="5633" width="7" bestFit="1" customWidth="1"/>
    <col min="5634" max="5634" width="21" bestFit="1" customWidth="1"/>
    <col min="5635" max="5635" width="6.7109375" bestFit="1" customWidth="1"/>
    <col min="5636" max="5641" width="11.28515625" bestFit="1" customWidth="1"/>
    <col min="5889" max="5889" width="7" bestFit="1" customWidth="1"/>
    <col min="5890" max="5890" width="21" bestFit="1" customWidth="1"/>
    <col min="5891" max="5891" width="6.7109375" bestFit="1" customWidth="1"/>
    <col min="5892" max="5897" width="11.28515625" bestFit="1" customWidth="1"/>
    <col min="6145" max="6145" width="7" bestFit="1" customWidth="1"/>
    <col min="6146" max="6146" width="21" bestFit="1" customWidth="1"/>
    <col min="6147" max="6147" width="6.7109375" bestFit="1" customWidth="1"/>
    <col min="6148" max="6153" width="11.28515625" bestFit="1" customWidth="1"/>
    <col min="6401" max="6401" width="7" bestFit="1" customWidth="1"/>
    <col min="6402" max="6402" width="21" bestFit="1" customWidth="1"/>
    <col min="6403" max="6403" width="6.7109375" bestFit="1" customWidth="1"/>
    <col min="6404" max="6409" width="11.28515625" bestFit="1" customWidth="1"/>
    <col min="6657" max="6657" width="7" bestFit="1" customWidth="1"/>
    <col min="6658" max="6658" width="21" bestFit="1" customWidth="1"/>
    <col min="6659" max="6659" width="6.7109375" bestFit="1" customWidth="1"/>
    <col min="6660" max="6665" width="11.28515625" bestFit="1" customWidth="1"/>
    <col min="6913" max="6913" width="7" bestFit="1" customWidth="1"/>
    <col min="6914" max="6914" width="21" bestFit="1" customWidth="1"/>
    <col min="6915" max="6915" width="6.7109375" bestFit="1" customWidth="1"/>
    <col min="6916" max="6921" width="11.28515625" bestFit="1" customWidth="1"/>
    <col min="7169" max="7169" width="7" bestFit="1" customWidth="1"/>
    <col min="7170" max="7170" width="21" bestFit="1" customWidth="1"/>
    <col min="7171" max="7171" width="6.7109375" bestFit="1" customWidth="1"/>
    <col min="7172" max="7177" width="11.28515625" bestFit="1" customWidth="1"/>
    <col min="7425" max="7425" width="7" bestFit="1" customWidth="1"/>
    <col min="7426" max="7426" width="21" bestFit="1" customWidth="1"/>
    <col min="7427" max="7427" width="6.7109375" bestFit="1" customWidth="1"/>
    <col min="7428" max="7433" width="11.28515625" bestFit="1" customWidth="1"/>
    <col min="7681" max="7681" width="7" bestFit="1" customWidth="1"/>
    <col min="7682" max="7682" width="21" bestFit="1" customWidth="1"/>
    <col min="7683" max="7683" width="6.7109375" bestFit="1" customWidth="1"/>
    <col min="7684" max="7689" width="11.28515625" bestFit="1" customWidth="1"/>
    <col min="7937" max="7937" width="7" bestFit="1" customWidth="1"/>
    <col min="7938" max="7938" width="21" bestFit="1" customWidth="1"/>
    <col min="7939" max="7939" width="6.7109375" bestFit="1" customWidth="1"/>
    <col min="7940" max="7945" width="11.28515625" bestFit="1" customWidth="1"/>
    <col min="8193" max="8193" width="7" bestFit="1" customWidth="1"/>
    <col min="8194" max="8194" width="21" bestFit="1" customWidth="1"/>
    <col min="8195" max="8195" width="6.7109375" bestFit="1" customWidth="1"/>
    <col min="8196" max="8201" width="11.28515625" bestFit="1" customWidth="1"/>
    <col min="8449" max="8449" width="7" bestFit="1" customWidth="1"/>
    <col min="8450" max="8450" width="21" bestFit="1" customWidth="1"/>
    <col min="8451" max="8451" width="6.7109375" bestFit="1" customWidth="1"/>
    <col min="8452" max="8457" width="11.28515625" bestFit="1" customWidth="1"/>
    <col min="8705" max="8705" width="7" bestFit="1" customWidth="1"/>
    <col min="8706" max="8706" width="21" bestFit="1" customWidth="1"/>
    <col min="8707" max="8707" width="6.7109375" bestFit="1" customWidth="1"/>
    <col min="8708" max="8713" width="11.28515625" bestFit="1" customWidth="1"/>
    <col min="8961" max="8961" width="7" bestFit="1" customWidth="1"/>
    <col min="8962" max="8962" width="21" bestFit="1" customWidth="1"/>
    <col min="8963" max="8963" width="6.7109375" bestFit="1" customWidth="1"/>
    <col min="8964" max="8969" width="11.28515625" bestFit="1" customWidth="1"/>
    <col min="9217" max="9217" width="7" bestFit="1" customWidth="1"/>
    <col min="9218" max="9218" width="21" bestFit="1" customWidth="1"/>
    <col min="9219" max="9219" width="6.7109375" bestFit="1" customWidth="1"/>
    <col min="9220" max="9225" width="11.28515625" bestFit="1" customWidth="1"/>
    <col min="9473" max="9473" width="7" bestFit="1" customWidth="1"/>
    <col min="9474" max="9474" width="21" bestFit="1" customWidth="1"/>
    <col min="9475" max="9475" width="6.7109375" bestFit="1" customWidth="1"/>
    <col min="9476" max="9481" width="11.28515625" bestFit="1" customWidth="1"/>
    <col min="9729" max="9729" width="7" bestFit="1" customWidth="1"/>
    <col min="9730" max="9730" width="21" bestFit="1" customWidth="1"/>
    <col min="9731" max="9731" width="6.7109375" bestFit="1" customWidth="1"/>
    <col min="9732" max="9737" width="11.28515625" bestFit="1" customWidth="1"/>
    <col min="9985" max="9985" width="7" bestFit="1" customWidth="1"/>
    <col min="9986" max="9986" width="21" bestFit="1" customWidth="1"/>
    <col min="9987" max="9987" width="6.7109375" bestFit="1" customWidth="1"/>
    <col min="9988" max="9993" width="11.28515625" bestFit="1" customWidth="1"/>
    <col min="10241" max="10241" width="7" bestFit="1" customWidth="1"/>
    <col min="10242" max="10242" width="21" bestFit="1" customWidth="1"/>
    <col min="10243" max="10243" width="6.7109375" bestFit="1" customWidth="1"/>
    <col min="10244" max="10249" width="11.28515625" bestFit="1" customWidth="1"/>
    <col min="10497" max="10497" width="7" bestFit="1" customWidth="1"/>
    <col min="10498" max="10498" width="21" bestFit="1" customWidth="1"/>
    <col min="10499" max="10499" width="6.7109375" bestFit="1" customWidth="1"/>
    <col min="10500" max="10505" width="11.28515625" bestFit="1" customWidth="1"/>
    <col min="10753" max="10753" width="7" bestFit="1" customWidth="1"/>
    <col min="10754" max="10754" width="21" bestFit="1" customWidth="1"/>
    <col min="10755" max="10755" width="6.7109375" bestFit="1" customWidth="1"/>
    <col min="10756" max="10761" width="11.28515625" bestFit="1" customWidth="1"/>
    <col min="11009" max="11009" width="7" bestFit="1" customWidth="1"/>
    <col min="11010" max="11010" width="21" bestFit="1" customWidth="1"/>
    <col min="11011" max="11011" width="6.7109375" bestFit="1" customWidth="1"/>
    <col min="11012" max="11017" width="11.28515625" bestFit="1" customWidth="1"/>
    <col min="11265" max="11265" width="7" bestFit="1" customWidth="1"/>
    <col min="11266" max="11266" width="21" bestFit="1" customWidth="1"/>
    <col min="11267" max="11267" width="6.7109375" bestFit="1" customWidth="1"/>
    <col min="11268" max="11273" width="11.28515625" bestFit="1" customWidth="1"/>
    <col min="11521" max="11521" width="7" bestFit="1" customWidth="1"/>
    <col min="11522" max="11522" width="21" bestFit="1" customWidth="1"/>
    <col min="11523" max="11523" width="6.7109375" bestFit="1" customWidth="1"/>
    <col min="11524" max="11529" width="11.28515625" bestFit="1" customWidth="1"/>
    <col min="11777" max="11777" width="7" bestFit="1" customWidth="1"/>
    <col min="11778" max="11778" width="21" bestFit="1" customWidth="1"/>
    <col min="11779" max="11779" width="6.7109375" bestFit="1" customWidth="1"/>
    <col min="11780" max="11785" width="11.28515625" bestFit="1" customWidth="1"/>
    <col min="12033" max="12033" width="7" bestFit="1" customWidth="1"/>
    <col min="12034" max="12034" width="21" bestFit="1" customWidth="1"/>
    <col min="12035" max="12035" width="6.7109375" bestFit="1" customWidth="1"/>
    <col min="12036" max="12041" width="11.28515625" bestFit="1" customWidth="1"/>
    <col min="12289" max="12289" width="7" bestFit="1" customWidth="1"/>
    <col min="12290" max="12290" width="21" bestFit="1" customWidth="1"/>
    <col min="12291" max="12291" width="6.7109375" bestFit="1" customWidth="1"/>
    <col min="12292" max="12297" width="11.28515625" bestFit="1" customWidth="1"/>
    <col min="12545" max="12545" width="7" bestFit="1" customWidth="1"/>
    <col min="12546" max="12546" width="21" bestFit="1" customWidth="1"/>
    <col min="12547" max="12547" width="6.7109375" bestFit="1" customWidth="1"/>
    <col min="12548" max="12553" width="11.28515625" bestFit="1" customWidth="1"/>
    <col min="12801" max="12801" width="7" bestFit="1" customWidth="1"/>
    <col min="12802" max="12802" width="21" bestFit="1" customWidth="1"/>
    <col min="12803" max="12803" width="6.7109375" bestFit="1" customWidth="1"/>
    <col min="12804" max="12809" width="11.28515625" bestFit="1" customWidth="1"/>
    <col min="13057" max="13057" width="7" bestFit="1" customWidth="1"/>
    <col min="13058" max="13058" width="21" bestFit="1" customWidth="1"/>
    <col min="13059" max="13059" width="6.7109375" bestFit="1" customWidth="1"/>
    <col min="13060" max="13065" width="11.28515625" bestFit="1" customWidth="1"/>
    <col min="13313" max="13313" width="7" bestFit="1" customWidth="1"/>
    <col min="13314" max="13314" width="21" bestFit="1" customWidth="1"/>
    <col min="13315" max="13315" width="6.7109375" bestFit="1" customWidth="1"/>
    <col min="13316" max="13321" width="11.28515625" bestFit="1" customWidth="1"/>
    <col min="13569" max="13569" width="7" bestFit="1" customWidth="1"/>
    <col min="13570" max="13570" width="21" bestFit="1" customWidth="1"/>
    <col min="13571" max="13571" width="6.7109375" bestFit="1" customWidth="1"/>
    <col min="13572" max="13577" width="11.28515625" bestFit="1" customWidth="1"/>
    <col min="13825" max="13825" width="7" bestFit="1" customWidth="1"/>
    <col min="13826" max="13826" width="21" bestFit="1" customWidth="1"/>
    <col min="13827" max="13827" width="6.7109375" bestFit="1" customWidth="1"/>
    <col min="13828" max="13833" width="11.28515625" bestFit="1" customWidth="1"/>
    <col min="14081" max="14081" width="7" bestFit="1" customWidth="1"/>
    <col min="14082" max="14082" width="21" bestFit="1" customWidth="1"/>
    <col min="14083" max="14083" width="6.7109375" bestFit="1" customWidth="1"/>
    <col min="14084" max="14089" width="11.28515625" bestFit="1" customWidth="1"/>
    <col min="14337" max="14337" width="7" bestFit="1" customWidth="1"/>
    <col min="14338" max="14338" width="21" bestFit="1" customWidth="1"/>
    <col min="14339" max="14339" width="6.7109375" bestFit="1" customWidth="1"/>
    <col min="14340" max="14345" width="11.28515625" bestFit="1" customWidth="1"/>
    <col min="14593" max="14593" width="7" bestFit="1" customWidth="1"/>
    <col min="14594" max="14594" width="21" bestFit="1" customWidth="1"/>
    <col min="14595" max="14595" width="6.7109375" bestFit="1" customWidth="1"/>
    <col min="14596" max="14601" width="11.28515625" bestFit="1" customWidth="1"/>
    <col min="14849" max="14849" width="7" bestFit="1" customWidth="1"/>
    <col min="14850" max="14850" width="21" bestFit="1" customWidth="1"/>
    <col min="14851" max="14851" width="6.7109375" bestFit="1" customWidth="1"/>
    <col min="14852" max="14857" width="11.28515625" bestFit="1" customWidth="1"/>
    <col min="15105" max="15105" width="7" bestFit="1" customWidth="1"/>
    <col min="15106" max="15106" width="21" bestFit="1" customWidth="1"/>
    <col min="15107" max="15107" width="6.7109375" bestFit="1" customWidth="1"/>
    <col min="15108" max="15113" width="11.28515625" bestFit="1" customWidth="1"/>
    <col min="15361" max="15361" width="7" bestFit="1" customWidth="1"/>
    <col min="15362" max="15362" width="21" bestFit="1" customWidth="1"/>
    <col min="15363" max="15363" width="6.7109375" bestFit="1" customWidth="1"/>
    <col min="15364" max="15369" width="11.28515625" bestFit="1" customWidth="1"/>
    <col min="15617" max="15617" width="7" bestFit="1" customWidth="1"/>
    <col min="15618" max="15618" width="21" bestFit="1" customWidth="1"/>
    <col min="15619" max="15619" width="6.7109375" bestFit="1" customWidth="1"/>
    <col min="15620" max="15625" width="11.28515625" bestFit="1" customWidth="1"/>
    <col min="15873" max="15873" width="7" bestFit="1" customWidth="1"/>
    <col min="15874" max="15874" width="21" bestFit="1" customWidth="1"/>
    <col min="15875" max="15875" width="6.7109375" bestFit="1" customWidth="1"/>
    <col min="15876" max="15881" width="11.28515625" bestFit="1" customWidth="1"/>
    <col min="16129" max="16129" width="7" bestFit="1" customWidth="1"/>
    <col min="16130" max="16130" width="21" bestFit="1" customWidth="1"/>
    <col min="16131" max="16131" width="6.7109375" bestFit="1" customWidth="1"/>
    <col min="16132" max="16137" width="11.28515625" bestFit="1" customWidth="1"/>
  </cols>
  <sheetData>
    <row r="1" spans="1:23" ht="18.75" thickBot="1" x14ac:dyDescent="0.3">
      <c r="C1" s="137" t="s">
        <v>61</v>
      </c>
      <c r="D1" s="137"/>
      <c r="E1" s="137"/>
      <c r="F1" s="137"/>
    </row>
    <row r="2" spans="1:23" ht="13.5" thickBot="1" x14ac:dyDescent="0.25">
      <c r="A2" s="109" t="s">
        <v>0</v>
      </c>
      <c r="B2" s="110"/>
      <c r="C2" s="110"/>
      <c r="D2" s="110"/>
      <c r="E2" s="110"/>
      <c r="F2" s="110"/>
      <c r="G2" s="110"/>
      <c r="H2" s="110"/>
      <c r="I2" s="111"/>
      <c r="O2" s="91"/>
      <c r="P2" s="92"/>
      <c r="Q2" s="93"/>
      <c r="R2" s="93"/>
      <c r="S2" s="93"/>
      <c r="T2" s="93"/>
      <c r="U2" s="93"/>
      <c r="V2" s="91"/>
      <c r="W2" s="91"/>
    </row>
    <row r="3" spans="1:23" x14ac:dyDescent="0.2">
      <c r="A3" s="3" t="s">
        <v>6</v>
      </c>
      <c r="B3" s="4"/>
      <c r="C3" s="2" t="s">
        <v>7</v>
      </c>
      <c r="D3" s="2" t="s">
        <v>8</v>
      </c>
      <c r="E3" s="5" t="s">
        <v>1</v>
      </c>
      <c r="F3" s="5" t="s">
        <v>2</v>
      </c>
      <c r="G3" s="5" t="s">
        <v>3</v>
      </c>
      <c r="H3" s="5" t="s">
        <v>4</v>
      </c>
      <c r="I3" s="5" t="s">
        <v>5</v>
      </c>
      <c r="O3" s="112"/>
      <c r="P3" s="112"/>
      <c r="Q3" s="112"/>
      <c r="R3" s="112"/>
      <c r="S3" s="112"/>
      <c r="T3" s="112"/>
      <c r="U3" s="112"/>
      <c r="V3" s="91"/>
      <c r="W3" s="91"/>
    </row>
    <row r="4" spans="1:23" x14ac:dyDescent="0.2">
      <c r="A4" s="3">
        <v>1</v>
      </c>
      <c r="B4" s="4" t="s">
        <v>9</v>
      </c>
      <c r="C4" s="4" t="s">
        <v>10</v>
      </c>
      <c r="D4" s="6"/>
      <c r="E4" s="6">
        <v>1643</v>
      </c>
      <c r="F4" s="6">
        <v>1689</v>
      </c>
      <c r="G4" s="6">
        <v>1781</v>
      </c>
      <c r="H4" s="6">
        <v>1904</v>
      </c>
      <c r="I4" s="6">
        <v>2017</v>
      </c>
      <c r="O4" s="91"/>
      <c r="P4" s="91"/>
      <c r="Q4" s="91"/>
      <c r="R4" s="91"/>
      <c r="S4" s="91"/>
      <c r="T4" s="91"/>
      <c r="U4" s="91"/>
      <c r="V4" s="91"/>
      <c r="W4" s="91"/>
    </row>
    <row r="5" spans="1:23" x14ac:dyDescent="0.2">
      <c r="A5" s="3">
        <v>2</v>
      </c>
      <c r="B5" s="7" t="s">
        <v>11</v>
      </c>
      <c r="C5" s="7" t="s">
        <v>12</v>
      </c>
      <c r="D5" s="6"/>
      <c r="E5" s="6">
        <v>13765.012000000001</v>
      </c>
      <c r="F5" s="6">
        <v>14317.012000000001</v>
      </c>
      <c r="G5" s="6">
        <v>15421.012000000001</v>
      </c>
      <c r="H5" s="6">
        <v>16897.012000000002</v>
      </c>
      <c r="I5" s="6">
        <v>18253.012000000002</v>
      </c>
      <c r="O5" s="91"/>
      <c r="P5" s="91"/>
      <c r="Q5" s="91"/>
      <c r="R5" s="91"/>
      <c r="S5" s="91"/>
      <c r="T5" s="91"/>
      <c r="U5" s="91"/>
      <c r="V5" s="91"/>
      <c r="W5" s="91"/>
    </row>
    <row r="6" spans="1:23" x14ac:dyDescent="0.2">
      <c r="A6" s="3">
        <v>3</v>
      </c>
      <c r="B6" s="7" t="s">
        <v>13</v>
      </c>
      <c r="C6" s="7" t="s">
        <v>10</v>
      </c>
      <c r="D6" s="6"/>
      <c r="E6" s="6">
        <v>600</v>
      </c>
      <c r="F6" s="6">
        <v>626</v>
      </c>
      <c r="G6" s="6">
        <v>684</v>
      </c>
      <c r="H6" s="6">
        <v>715</v>
      </c>
      <c r="I6" s="6">
        <v>748</v>
      </c>
      <c r="O6" s="91"/>
      <c r="P6" s="91"/>
      <c r="Q6" s="91"/>
      <c r="R6" s="91"/>
      <c r="S6" s="91"/>
      <c r="T6" s="91"/>
      <c r="U6" s="91"/>
      <c r="V6" s="91"/>
      <c r="W6" s="91"/>
    </row>
    <row r="7" spans="1:23" ht="13.5" thickBot="1" x14ac:dyDescent="0.25">
      <c r="A7" s="8">
        <v>4</v>
      </c>
      <c r="B7" s="9" t="s">
        <v>14</v>
      </c>
      <c r="C7" s="9" t="s">
        <v>15</v>
      </c>
      <c r="D7" s="6"/>
      <c r="E7" s="6">
        <v>1718.5495858320076</v>
      </c>
      <c r="F7" s="6">
        <v>1778.0095473706099</v>
      </c>
      <c r="G7" s="6">
        <v>1829.2985659096421</v>
      </c>
      <c r="H7" s="6">
        <v>1900.4491007055608</v>
      </c>
      <c r="I7" s="6">
        <v>1884.729755341835</v>
      </c>
      <c r="J7" s="10"/>
      <c r="K7" s="10"/>
      <c r="L7" s="10"/>
      <c r="M7" s="10"/>
      <c r="N7" s="10"/>
      <c r="O7" s="91"/>
      <c r="P7" s="91"/>
      <c r="Q7" s="91"/>
      <c r="R7" s="91"/>
      <c r="S7" s="91"/>
      <c r="T7" s="91"/>
      <c r="U7" s="91"/>
      <c r="V7" s="91"/>
      <c r="W7" s="91"/>
    </row>
    <row r="8" spans="1:23" ht="13.5" thickBot="1" x14ac:dyDescent="0.25">
      <c r="O8" s="92"/>
      <c r="P8" s="92"/>
      <c r="Q8" s="92"/>
      <c r="R8" s="92"/>
      <c r="S8" s="92"/>
      <c r="T8" s="92"/>
      <c r="U8" s="92"/>
      <c r="V8" s="91"/>
      <c r="W8" s="91"/>
    </row>
    <row r="9" spans="1:23" ht="13.5" thickBot="1" x14ac:dyDescent="0.25">
      <c r="A9" s="109" t="s">
        <v>16</v>
      </c>
      <c r="B9" s="110"/>
      <c r="C9" s="110"/>
      <c r="D9" s="110"/>
      <c r="E9" s="110"/>
      <c r="F9" s="110"/>
      <c r="G9" s="110"/>
      <c r="H9" s="110"/>
      <c r="I9" s="111"/>
      <c r="O9" s="102"/>
      <c r="P9" s="91"/>
      <c r="Q9" s="91"/>
      <c r="R9" s="91"/>
      <c r="S9" s="91"/>
      <c r="T9" s="91"/>
      <c r="U9" s="91"/>
      <c r="V9" s="91"/>
      <c r="W9" s="91"/>
    </row>
    <row r="10" spans="1:23" x14ac:dyDescent="0.2">
      <c r="A10" s="3" t="s">
        <v>6</v>
      </c>
      <c r="B10" s="4"/>
      <c r="C10" s="2" t="s">
        <v>7</v>
      </c>
      <c r="D10" s="2" t="s">
        <v>8</v>
      </c>
      <c r="E10" s="5" t="s">
        <v>1</v>
      </c>
      <c r="F10" s="5" t="s">
        <v>2</v>
      </c>
      <c r="G10" s="5" t="s">
        <v>3</v>
      </c>
      <c r="H10" s="5" t="s">
        <v>4</v>
      </c>
      <c r="I10" s="5" t="s">
        <v>5</v>
      </c>
      <c r="O10" s="102"/>
      <c r="P10" s="92"/>
      <c r="Q10" s="93"/>
      <c r="R10" s="93"/>
      <c r="S10" s="93"/>
      <c r="T10" s="93"/>
      <c r="U10" s="93"/>
      <c r="V10" s="91"/>
      <c r="W10" s="91"/>
    </row>
    <row r="11" spans="1:23" x14ac:dyDescent="0.2">
      <c r="A11" s="3">
        <v>1</v>
      </c>
      <c r="B11" s="4" t="s">
        <v>9</v>
      </c>
      <c r="C11" s="4" t="s">
        <v>10</v>
      </c>
      <c r="D11" s="6"/>
      <c r="E11" s="6">
        <v>0</v>
      </c>
      <c r="F11" s="6">
        <v>0</v>
      </c>
      <c r="G11" s="6">
        <v>0</v>
      </c>
      <c r="H11" s="6">
        <v>0</v>
      </c>
      <c r="I11" s="6">
        <v>0</v>
      </c>
      <c r="O11" s="102"/>
      <c r="P11" s="91"/>
      <c r="Q11" s="91"/>
      <c r="R11" s="91"/>
      <c r="S11" s="91"/>
      <c r="T11" s="91"/>
      <c r="U11" s="91"/>
      <c r="V11" s="91"/>
      <c r="W11" s="91"/>
    </row>
    <row r="12" spans="1:23" x14ac:dyDescent="0.2">
      <c r="A12" s="3">
        <v>2</v>
      </c>
      <c r="B12" s="7" t="s">
        <v>11</v>
      </c>
      <c r="C12" s="7" t="s">
        <v>12</v>
      </c>
      <c r="D12" s="12"/>
      <c r="E12" s="6">
        <v>96851.683999999979</v>
      </c>
      <c r="F12" s="6">
        <v>105666.48399999998</v>
      </c>
      <c r="G12" s="6">
        <v>116208.88399999999</v>
      </c>
      <c r="H12" s="6">
        <v>128075.88399999999</v>
      </c>
      <c r="I12" s="6">
        <v>140507.084</v>
      </c>
      <c r="O12" s="102"/>
      <c r="P12" s="91"/>
      <c r="Q12" s="91"/>
      <c r="R12" s="91"/>
      <c r="S12" s="91"/>
      <c r="T12" s="91"/>
      <c r="U12" s="91"/>
      <c r="V12" s="91"/>
      <c r="W12" s="91"/>
    </row>
    <row r="13" spans="1:23" x14ac:dyDescent="0.2">
      <c r="A13" s="3">
        <v>3</v>
      </c>
      <c r="B13" s="7" t="s">
        <v>13</v>
      </c>
      <c r="C13" s="7" t="s">
        <v>10</v>
      </c>
      <c r="D13" s="6"/>
      <c r="E13" s="6">
        <v>9081</v>
      </c>
      <c r="F13" s="6">
        <v>9573</v>
      </c>
      <c r="G13" s="6">
        <v>10207</v>
      </c>
      <c r="H13" s="6">
        <v>10793</v>
      </c>
      <c r="I13" s="6">
        <v>11412</v>
      </c>
      <c r="O13" s="102"/>
      <c r="P13" s="91"/>
      <c r="Q13" s="91"/>
      <c r="R13" s="91"/>
      <c r="S13" s="91"/>
      <c r="T13" s="91"/>
      <c r="U13" s="91"/>
      <c r="V13" s="91"/>
      <c r="W13" s="91"/>
    </row>
    <row r="14" spans="1:23" ht="13.5" thickBot="1" x14ac:dyDescent="0.25">
      <c r="A14" s="8">
        <v>4</v>
      </c>
      <c r="B14" s="9" t="s">
        <v>14</v>
      </c>
      <c r="C14" s="9" t="s">
        <v>15</v>
      </c>
      <c r="D14" s="6"/>
      <c r="E14" s="6">
        <v>5241.8102137369606</v>
      </c>
      <c r="F14" s="6">
        <v>5429.3814751564787</v>
      </c>
      <c r="G14" s="6">
        <v>5807.9784156639826</v>
      </c>
      <c r="H14" s="6">
        <v>6333.5303749407285</v>
      </c>
      <c r="I14" s="6">
        <v>6682.9437531849653</v>
      </c>
      <c r="J14" s="10"/>
      <c r="K14" s="10"/>
      <c r="L14" s="10"/>
      <c r="M14" s="10"/>
      <c r="N14" s="10"/>
      <c r="O14" s="102"/>
      <c r="P14" s="91"/>
      <c r="Q14" s="91"/>
      <c r="R14" s="91"/>
      <c r="S14" s="91"/>
      <c r="T14" s="91"/>
      <c r="U14" s="91"/>
      <c r="V14" s="91"/>
      <c r="W14" s="91"/>
    </row>
    <row r="15" spans="1:23" ht="13.5" thickBot="1" x14ac:dyDescent="0.25">
      <c r="O15" s="102"/>
      <c r="P15" s="91"/>
      <c r="Q15" s="91"/>
      <c r="R15" s="91"/>
      <c r="S15" s="91"/>
      <c r="T15" s="91"/>
      <c r="U15" s="91"/>
      <c r="V15" s="91"/>
      <c r="W15" s="91"/>
    </row>
    <row r="16" spans="1:23" ht="13.5" thickBot="1" x14ac:dyDescent="0.25">
      <c r="A16" s="109" t="s">
        <v>19</v>
      </c>
      <c r="B16" s="110"/>
      <c r="C16" s="110"/>
      <c r="D16" s="110"/>
      <c r="E16" s="110"/>
      <c r="F16" s="110"/>
      <c r="G16" s="110"/>
      <c r="H16" s="110"/>
      <c r="I16" s="111"/>
      <c r="O16" s="102"/>
      <c r="P16" s="91"/>
      <c r="Q16" s="91"/>
      <c r="R16" s="91"/>
      <c r="S16" s="91"/>
      <c r="T16" s="91"/>
      <c r="U16" s="91"/>
      <c r="V16" s="91"/>
      <c r="W16" s="91"/>
    </row>
    <row r="17" spans="1:23" x14ac:dyDescent="0.2">
      <c r="A17" s="3" t="s">
        <v>6</v>
      </c>
      <c r="B17" s="4"/>
      <c r="C17" s="2" t="s">
        <v>7</v>
      </c>
      <c r="D17" s="2" t="s">
        <v>8</v>
      </c>
      <c r="E17" s="5" t="s">
        <v>1</v>
      </c>
      <c r="F17" s="5" t="s">
        <v>2</v>
      </c>
      <c r="G17" s="5" t="s">
        <v>3</v>
      </c>
      <c r="H17" s="5" t="s">
        <v>4</v>
      </c>
      <c r="I17" s="104" t="s">
        <v>5</v>
      </c>
      <c r="J17" s="108"/>
      <c r="K17" s="108"/>
      <c r="L17" s="77"/>
      <c r="O17" s="102"/>
      <c r="P17" s="92"/>
      <c r="Q17" s="93"/>
      <c r="R17" s="93"/>
      <c r="S17" s="93"/>
      <c r="T17" s="93"/>
      <c r="U17" s="93"/>
      <c r="V17" s="91"/>
      <c r="W17" s="91"/>
    </row>
    <row r="18" spans="1:23" x14ac:dyDescent="0.2">
      <c r="A18" s="3">
        <v>1</v>
      </c>
      <c r="B18" s="4" t="s">
        <v>9</v>
      </c>
      <c r="C18" s="4" t="s">
        <v>10</v>
      </c>
      <c r="D18" s="6"/>
      <c r="E18" s="6">
        <v>0</v>
      </c>
      <c r="F18" s="6">
        <v>0</v>
      </c>
      <c r="G18" s="6">
        <v>0</v>
      </c>
      <c r="H18" s="6">
        <v>0</v>
      </c>
      <c r="I18" s="6">
        <v>0</v>
      </c>
      <c r="O18" s="102"/>
      <c r="P18" s="91"/>
      <c r="Q18" s="103"/>
      <c r="R18" s="103"/>
      <c r="S18" s="103"/>
      <c r="T18" s="103"/>
      <c r="U18" s="103"/>
      <c r="V18" s="91"/>
      <c r="W18" s="91"/>
    </row>
    <row r="19" spans="1:23" x14ac:dyDescent="0.2">
      <c r="A19" s="3">
        <v>2</v>
      </c>
      <c r="B19" s="7" t="s">
        <v>11</v>
      </c>
      <c r="C19" s="7" t="s">
        <v>12</v>
      </c>
      <c r="D19" s="12"/>
      <c r="E19" s="6">
        <v>193108.90400000001</v>
      </c>
      <c r="F19" s="6">
        <v>198858.50400000002</v>
      </c>
      <c r="G19" s="6">
        <v>204987.804</v>
      </c>
      <c r="H19" s="6">
        <v>211566.804</v>
      </c>
      <c r="I19" s="6">
        <v>218662.704</v>
      </c>
      <c r="O19" s="102"/>
      <c r="P19" s="91"/>
      <c r="Q19" s="103"/>
      <c r="R19" s="103"/>
      <c r="S19" s="103"/>
      <c r="T19" s="103"/>
      <c r="U19" s="103"/>
      <c r="V19" s="91"/>
      <c r="W19" s="91"/>
    </row>
    <row r="20" spans="1:23" x14ac:dyDescent="0.2">
      <c r="A20" s="3">
        <v>3</v>
      </c>
      <c r="B20" s="7" t="s">
        <v>13</v>
      </c>
      <c r="C20" s="7" t="s">
        <v>10</v>
      </c>
      <c r="D20" s="6"/>
      <c r="E20" s="6">
        <v>8696688</v>
      </c>
      <c r="F20" s="6">
        <v>9056155</v>
      </c>
      <c r="G20" s="6">
        <v>9226279</v>
      </c>
      <c r="H20" s="6">
        <v>9662228</v>
      </c>
      <c r="I20" s="6">
        <v>10116175</v>
      </c>
      <c r="O20" s="102"/>
      <c r="P20" s="92"/>
      <c r="Q20" s="93"/>
      <c r="R20" s="93"/>
      <c r="S20" s="93"/>
      <c r="T20" s="93"/>
      <c r="U20" s="93"/>
      <c r="V20" s="91"/>
      <c r="W20" s="91"/>
    </row>
    <row r="21" spans="1:23" ht="13.5" thickBot="1" x14ac:dyDescent="0.25">
      <c r="A21" s="8">
        <v>4</v>
      </c>
      <c r="B21" s="9" t="s">
        <v>14</v>
      </c>
      <c r="C21" s="9" t="s">
        <v>15</v>
      </c>
      <c r="D21" s="6"/>
      <c r="E21" s="6">
        <v>9978.4591583372112</v>
      </c>
      <c r="F21" s="6">
        <v>11658.7622536202</v>
      </c>
      <c r="G21" s="6">
        <v>13552.166509890187</v>
      </c>
      <c r="H21" s="6">
        <v>15856.599454765028</v>
      </c>
      <c r="I21" s="6">
        <v>18767.168830472267</v>
      </c>
      <c r="J21" s="10"/>
      <c r="K21" s="10"/>
      <c r="L21" s="10"/>
      <c r="M21" s="10"/>
      <c r="N21" s="10"/>
      <c r="O21" s="102"/>
      <c r="P21" s="91"/>
      <c r="Q21" s="91"/>
      <c r="R21" s="91"/>
      <c r="S21" s="91"/>
      <c r="T21" s="91"/>
      <c r="U21" s="91"/>
      <c r="V21" s="91"/>
      <c r="W21" s="91"/>
    </row>
    <row r="22" spans="1:23" ht="13.5" thickBot="1" x14ac:dyDescent="0.25">
      <c r="O22" s="102"/>
      <c r="P22" s="91"/>
      <c r="Q22" s="91"/>
      <c r="R22" s="91"/>
      <c r="S22" s="91"/>
      <c r="T22" s="91"/>
      <c r="U22" s="91"/>
      <c r="V22" s="91"/>
      <c r="W22" s="91"/>
    </row>
    <row r="23" spans="1:23" ht="13.5" thickBot="1" x14ac:dyDescent="0.25">
      <c r="A23" s="109" t="s">
        <v>21</v>
      </c>
      <c r="B23" s="110"/>
      <c r="C23" s="110"/>
      <c r="D23" s="110"/>
      <c r="E23" s="110"/>
      <c r="F23" s="110"/>
      <c r="G23" s="110"/>
      <c r="H23" s="110"/>
      <c r="I23" s="111"/>
      <c r="J23" s="13"/>
      <c r="K23" s="13"/>
      <c r="L23" s="13"/>
      <c r="M23" s="13"/>
      <c r="N23" s="13"/>
      <c r="O23" s="102"/>
      <c r="P23" s="91"/>
      <c r="Q23" s="91"/>
      <c r="R23" s="91"/>
      <c r="S23" s="91"/>
      <c r="T23" s="91"/>
      <c r="U23" s="91"/>
      <c r="V23" s="91"/>
      <c r="W23" s="91"/>
    </row>
    <row r="24" spans="1:23" x14ac:dyDescent="0.2">
      <c r="A24" s="14" t="s">
        <v>6</v>
      </c>
      <c r="B24" s="1"/>
      <c r="C24" s="11" t="s">
        <v>7</v>
      </c>
      <c r="D24" s="11" t="s">
        <v>8</v>
      </c>
      <c r="E24" s="5" t="s">
        <v>1</v>
      </c>
      <c r="F24" s="5" t="s">
        <v>2</v>
      </c>
      <c r="G24" s="5" t="s">
        <v>3</v>
      </c>
      <c r="H24" s="5" t="s">
        <v>4</v>
      </c>
      <c r="I24" s="104" t="s">
        <v>5</v>
      </c>
      <c r="J24" s="144"/>
      <c r="K24" s="144"/>
      <c r="L24" s="144"/>
      <c r="O24" s="91"/>
      <c r="P24" s="91"/>
      <c r="Q24" s="91"/>
      <c r="R24" s="91"/>
      <c r="S24" s="91"/>
      <c r="T24" s="91"/>
      <c r="U24" s="91"/>
      <c r="V24" s="91"/>
      <c r="W24" s="91"/>
    </row>
    <row r="25" spans="1:23" x14ac:dyDescent="0.2">
      <c r="A25" s="14">
        <v>1</v>
      </c>
      <c r="B25" s="1" t="s">
        <v>9</v>
      </c>
      <c r="C25" s="1" t="s">
        <v>10</v>
      </c>
      <c r="D25" s="15">
        <f t="shared" ref="D25:I28" si="0">D4+D11+D18</f>
        <v>0</v>
      </c>
      <c r="E25" s="15">
        <f t="shared" si="0"/>
        <v>1643</v>
      </c>
      <c r="F25" s="15">
        <f t="shared" si="0"/>
        <v>1689</v>
      </c>
      <c r="G25" s="15">
        <f t="shared" si="0"/>
        <v>1781</v>
      </c>
      <c r="H25" s="15">
        <f t="shared" si="0"/>
        <v>1904</v>
      </c>
      <c r="I25" s="143">
        <f t="shared" si="0"/>
        <v>2017</v>
      </c>
      <c r="J25" s="91"/>
      <c r="K25" s="91"/>
      <c r="L25" s="91"/>
      <c r="O25" s="92"/>
      <c r="P25" s="92"/>
      <c r="Q25" s="92"/>
      <c r="R25" s="92"/>
      <c r="S25" s="92"/>
      <c r="T25" s="92"/>
      <c r="U25" s="92"/>
      <c r="V25" s="91"/>
      <c r="W25" s="91"/>
    </row>
    <row r="26" spans="1:23" x14ac:dyDescent="0.2">
      <c r="A26" s="14">
        <v>2</v>
      </c>
      <c r="B26" s="16" t="s">
        <v>11</v>
      </c>
      <c r="C26" s="16" t="s">
        <v>12</v>
      </c>
      <c r="D26" s="15">
        <f t="shared" si="0"/>
        <v>0</v>
      </c>
      <c r="E26" s="15">
        <f t="shared" si="0"/>
        <v>303725.59999999998</v>
      </c>
      <c r="F26" s="15">
        <f t="shared" si="0"/>
        <v>318842</v>
      </c>
      <c r="G26" s="15">
        <f t="shared" si="0"/>
        <v>336617.69999999995</v>
      </c>
      <c r="H26" s="15">
        <f t="shared" si="0"/>
        <v>356539.7</v>
      </c>
      <c r="I26" s="143">
        <f t="shared" si="0"/>
        <v>377422.80000000005</v>
      </c>
      <c r="J26" s="145"/>
      <c r="K26" s="145"/>
      <c r="L26" s="145"/>
      <c r="O26" s="92"/>
      <c r="P26" s="92"/>
      <c r="Q26" s="92"/>
      <c r="R26" s="92"/>
      <c r="S26" s="92"/>
      <c r="T26" s="92"/>
      <c r="U26" s="92"/>
      <c r="V26" s="91"/>
      <c r="W26" s="91"/>
    </row>
    <row r="27" spans="1:23" x14ac:dyDescent="0.2">
      <c r="A27" s="14">
        <v>3</v>
      </c>
      <c r="B27" s="16" t="s">
        <v>13</v>
      </c>
      <c r="C27" s="16" t="s">
        <v>10</v>
      </c>
      <c r="D27" s="15">
        <f t="shared" si="0"/>
        <v>0</v>
      </c>
      <c r="E27" s="15">
        <f t="shared" si="0"/>
        <v>8706369</v>
      </c>
      <c r="F27" s="15">
        <f t="shared" si="0"/>
        <v>9066354</v>
      </c>
      <c r="G27" s="15">
        <f t="shared" si="0"/>
        <v>9237170</v>
      </c>
      <c r="H27" s="15">
        <f t="shared" si="0"/>
        <v>9673736</v>
      </c>
      <c r="I27" s="15">
        <f t="shared" si="0"/>
        <v>10128335</v>
      </c>
      <c r="J27" s="13"/>
      <c r="O27" s="92"/>
      <c r="P27" s="92"/>
      <c r="Q27" s="92"/>
      <c r="R27" s="92"/>
      <c r="S27" s="92"/>
      <c r="T27" s="92"/>
      <c r="U27" s="92"/>
      <c r="V27" s="91"/>
      <c r="W27" s="91"/>
    </row>
    <row r="28" spans="1:23" ht="13.5" thickBot="1" x14ac:dyDescent="0.25">
      <c r="A28" s="17">
        <v>4</v>
      </c>
      <c r="B28" s="18" t="s">
        <v>14</v>
      </c>
      <c r="C28" s="18" t="s">
        <v>15</v>
      </c>
      <c r="D28" s="15">
        <f t="shared" si="0"/>
        <v>0</v>
      </c>
      <c r="E28" s="15">
        <f t="shared" si="0"/>
        <v>16938.81895790618</v>
      </c>
      <c r="F28" s="15">
        <f t="shared" si="0"/>
        <v>18866.153276147288</v>
      </c>
      <c r="G28" s="15">
        <f t="shared" si="0"/>
        <v>21189.443491463811</v>
      </c>
      <c r="H28" s="15">
        <f t="shared" si="0"/>
        <v>24090.578930411317</v>
      </c>
      <c r="I28" s="15">
        <f t="shared" si="0"/>
        <v>27334.842338999068</v>
      </c>
      <c r="O28" s="92"/>
      <c r="P28" s="92"/>
      <c r="Q28" s="92"/>
      <c r="R28" s="92"/>
      <c r="S28" s="92"/>
      <c r="T28" s="92"/>
      <c r="U28" s="92"/>
      <c r="V28" s="91"/>
      <c r="W28" s="91"/>
    </row>
    <row r="29" spans="1:23" ht="13.5" thickBot="1" x14ac:dyDescent="0.25">
      <c r="A29" s="19"/>
      <c r="B29" s="20"/>
      <c r="C29" s="20"/>
      <c r="D29" s="21"/>
      <c r="E29" s="21"/>
      <c r="F29" s="21"/>
      <c r="G29" s="21"/>
      <c r="H29" s="21"/>
      <c r="I29" s="22"/>
      <c r="J29" s="109" t="s">
        <v>59</v>
      </c>
      <c r="K29" s="110"/>
      <c r="L29" s="110"/>
      <c r="O29" s="92"/>
      <c r="P29" s="91"/>
      <c r="Q29" s="91"/>
      <c r="R29" s="91"/>
      <c r="S29" s="91"/>
      <c r="T29" s="91"/>
      <c r="U29" s="91"/>
      <c r="V29" s="91"/>
      <c r="W29" s="91"/>
    </row>
    <row r="30" spans="1:23" ht="13.5" thickBot="1" x14ac:dyDescent="0.25">
      <c r="A30" s="127" t="s">
        <v>22</v>
      </c>
      <c r="B30" s="128"/>
      <c r="C30" s="128"/>
      <c r="D30" s="128"/>
      <c r="E30" s="128"/>
      <c r="F30" s="128"/>
      <c r="G30" s="128"/>
      <c r="H30" s="128"/>
      <c r="I30" s="129"/>
      <c r="J30" s="106" t="s">
        <v>20</v>
      </c>
      <c r="K30" s="106" t="s">
        <v>18</v>
      </c>
      <c r="L30" s="106" t="s">
        <v>17</v>
      </c>
      <c r="O30" s="92"/>
      <c r="P30" s="91"/>
      <c r="Q30" s="91"/>
      <c r="R30" s="91"/>
      <c r="S30" s="91"/>
      <c r="T30" s="91"/>
      <c r="U30" s="91"/>
      <c r="V30" s="91"/>
      <c r="W30" s="91"/>
    </row>
    <row r="31" spans="1:23" x14ac:dyDescent="0.2">
      <c r="A31" s="23" t="s">
        <v>6</v>
      </c>
      <c r="B31" s="24" t="s">
        <v>23</v>
      </c>
      <c r="C31" s="25"/>
      <c r="D31" s="24" t="s">
        <v>8</v>
      </c>
      <c r="E31" s="5" t="s">
        <v>1</v>
      </c>
      <c r="F31" s="5" t="s">
        <v>2</v>
      </c>
      <c r="G31" s="5" t="s">
        <v>3</v>
      </c>
      <c r="H31" s="5" t="s">
        <v>4</v>
      </c>
      <c r="I31" s="104" t="s">
        <v>5</v>
      </c>
      <c r="J31" s="105">
        <v>0.52005175205825227</v>
      </c>
      <c r="K31" s="105">
        <v>0.40633477723201872</v>
      </c>
      <c r="L31" s="105">
        <v>7.3613470709729151E-2</v>
      </c>
      <c r="O31" s="92"/>
      <c r="P31" s="91"/>
      <c r="Q31" s="91"/>
      <c r="R31" s="91"/>
      <c r="S31" s="91"/>
      <c r="T31" s="91"/>
      <c r="U31" s="91"/>
      <c r="V31" s="91"/>
      <c r="W31" s="91"/>
    </row>
    <row r="32" spans="1:23" ht="25.5" x14ac:dyDescent="0.2">
      <c r="A32" s="3">
        <v>1</v>
      </c>
      <c r="B32" s="26" t="s">
        <v>24</v>
      </c>
      <c r="C32" s="4"/>
      <c r="D32" s="6"/>
      <c r="E32" s="27">
        <f t="shared" ref="E32:I32" si="1">SUM(E33:E36)</f>
        <v>2647.1084602619644</v>
      </c>
      <c r="F32" s="27">
        <f t="shared" si="1"/>
        <v>2893.749488402409</v>
      </c>
      <c r="G32" s="27">
        <f t="shared" si="1"/>
        <v>3192.7383204519751</v>
      </c>
      <c r="H32" s="27">
        <f t="shared" si="1"/>
        <v>3568.9420718510382</v>
      </c>
      <c r="I32" s="27">
        <f t="shared" si="1"/>
        <v>3971.7669840348344</v>
      </c>
      <c r="O32" s="92"/>
      <c r="P32" s="91"/>
      <c r="Q32" s="91"/>
      <c r="R32" s="91"/>
      <c r="S32" s="91"/>
      <c r="T32" s="91"/>
      <c r="U32" s="91"/>
      <c r="V32" s="91"/>
      <c r="W32" s="91"/>
    </row>
    <row r="33" spans="1:23" x14ac:dyDescent="0.2">
      <c r="A33" s="3"/>
      <c r="B33" s="28" t="s">
        <v>25</v>
      </c>
      <c r="C33" s="4"/>
      <c r="D33" s="6"/>
      <c r="E33" s="6">
        <v>1284.8362953625394</v>
      </c>
      <c r="F33" s="6">
        <v>1392.3964088391588</v>
      </c>
      <c r="G33" s="6">
        <v>1547.8190100456293</v>
      </c>
      <c r="H33" s="6">
        <v>1744.4005412368078</v>
      </c>
      <c r="I33" s="6">
        <v>1948.0862400227982</v>
      </c>
      <c r="J33" s="13"/>
      <c r="K33" s="13"/>
      <c r="L33" s="13"/>
      <c r="M33" s="13"/>
      <c r="N33" s="13"/>
      <c r="O33" s="100"/>
      <c r="P33" s="91"/>
      <c r="Q33" s="91"/>
      <c r="R33" s="91"/>
      <c r="S33" s="91"/>
      <c r="T33" s="91"/>
      <c r="U33" s="91"/>
      <c r="V33" s="91"/>
      <c r="W33" s="91"/>
    </row>
    <row r="34" spans="1:23" x14ac:dyDescent="0.2">
      <c r="A34" s="3"/>
      <c r="B34" s="28" t="s">
        <v>26</v>
      </c>
      <c r="C34" s="4"/>
      <c r="D34" s="6"/>
      <c r="E34" s="6">
        <v>560.59912588259022</v>
      </c>
      <c r="F34" s="6">
        <v>620.39699012932772</v>
      </c>
      <c r="G34" s="6">
        <v>690.48545140763702</v>
      </c>
      <c r="H34" s="6">
        <v>770.98920689391502</v>
      </c>
      <c r="I34" s="6">
        <v>860.38207787049362</v>
      </c>
      <c r="J34" s="13"/>
      <c r="K34" s="13"/>
      <c r="L34" s="13"/>
      <c r="M34" s="13"/>
      <c r="N34" s="13"/>
      <c r="O34" s="100"/>
      <c r="P34" s="91"/>
      <c r="Q34" s="100"/>
      <c r="R34" s="100"/>
      <c r="S34" s="100"/>
      <c r="T34" s="100"/>
      <c r="U34" s="100"/>
      <c r="V34" s="91"/>
      <c r="W34" s="91"/>
    </row>
    <row r="35" spans="1:23" x14ac:dyDescent="0.2">
      <c r="A35" s="3"/>
      <c r="B35" s="28" t="s">
        <v>27</v>
      </c>
      <c r="C35" s="4"/>
      <c r="D35" s="6"/>
      <c r="E35" s="6">
        <v>265.3374380589384</v>
      </c>
      <c r="F35" s="6">
        <v>292.17287968398676</v>
      </c>
      <c r="G35" s="6">
        <v>322.04304030748892</v>
      </c>
      <c r="H35" s="6">
        <v>355.37816511598601</v>
      </c>
      <c r="I35" s="6">
        <v>392.6959093708823</v>
      </c>
      <c r="J35" s="13"/>
      <c r="K35" s="13"/>
      <c r="L35" s="13"/>
      <c r="M35" s="13"/>
      <c r="N35" s="13"/>
      <c r="O35" s="100"/>
      <c r="P35" s="91"/>
      <c r="Q35" s="100"/>
      <c r="R35" s="100"/>
      <c r="S35" s="100"/>
      <c r="T35" s="100"/>
      <c r="U35" s="100"/>
      <c r="V35" s="91"/>
      <c r="W35" s="91"/>
    </row>
    <row r="36" spans="1:23" x14ac:dyDescent="0.2">
      <c r="A36" s="3"/>
      <c r="B36" s="28" t="s">
        <v>28</v>
      </c>
      <c r="C36" s="4"/>
      <c r="D36" s="6"/>
      <c r="E36" s="6">
        <v>536.33560095789642</v>
      </c>
      <c r="F36" s="6">
        <v>588.78320974993596</v>
      </c>
      <c r="G36" s="6">
        <v>632.39081869121992</v>
      </c>
      <c r="H36" s="6">
        <v>698.1741586043288</v>
      </c>
      <c r="I36" s="6">
        <v>770.60275677066033</v>
      </c>
      <c r="J36" s="13"/>
      <c r="K36" s="13"/>
      <c r="L36" s="13"/>
      <c r="M36" s="13"/>
      <c r="N36" s="13"/>
      <c r="O36" s="13"/>
    </row>
    <row r="37" spans="1:23" x14ac:dyDescent="0.2">
      <c r="A37" s="3">
        <v>2</v>
      </c>
      <c r="B37" s="28" t="s">
        <v>29</v>
      </c>
      <c r="C37" s="4"/>
      <c r="D37" s="6"/>
      <c r="E37" s="6">
        <v>161.07642346975783</v>
      </c>
      <c r="F37" s="6">
        <v>192.25074514733205</v>
      </c>
      <c r="G37" s="6">
        <v>214.12543781337141</v>
      </c>
      <c r="H37" s="6">
        <v>240.49411653873378</v>
      </c>
      <c r="I37" s="6">
        <v>273.42117310017522</v>
      </c>
      <c r="J37" s="13"/>
      <c r="K37" s="13"/>
      <c r="L37" s="13"/>
      <c r="M37" s="13"/>
      <c r="N37" s="13"/>
      <c r="O37" s="13"/>
    </row>
    <row r="38" spans="1:23" x14ac:dyDescent="0.2">
      <c r="A38" s="3">
        <v>3</v>
      </c>
      <c r="B38" s="26" t="s">
        <v>30</v>
      </c>
      <c r="C38" s="4"/>
      <c r="D38" s="6"/>
      <c r="E38" s="6">
        <v>1010.5791701658752</v>
      </c>
      <c r="F38" s="6">
        <v>1156.6609568437593</v>
      </c>
      <c r="G38" s="6">
        <v>1282.6825838765913</v>
      </c>
      <c r="H38" s="6">
        <v>1448.1948325797164</v>
      </c>
      <c r="I38" s="6">
        <v>1609.0126322490501</v>
      </c>
      <c r="J38" s="13"/>
      <c r="K38" s="13"/>
      <c r="L38" s="13"/>
      <c r="M38" s="13"/>
      <c r="N38" s="13"/>
      <c r="O38" s="13"/>
    </row>
    <row r="39" spans="1:23" x14ac:dyDescent="0.2">
      <c r="A39" s="3">
        <v>4</v>
      </c>
      <c r="B39" s="26" t="s">
        <v>31</v>
      </c>
      <c r="C39" s="4"/>
      <c r="D39" s="6"/>
      <c r="E39" s="6">
        <v>48.924813319263428</v>
      </c>
      <c r="F39" s="6">
        <v>58.045310935681655</v>
      </c>
      <c r="G39" s="6">
        <v>64.244130205659289</v>
      </c>
      <c r="H39" s="6">
        <v>73.074282421256797</v>
      </c>
      <c r="I39" s="6">
        <v>84.530838459126301</v>
      </c>
      <c r="J39" s="13"/>
      <c r="K39" s="13"/>
      <c r="L39" s="13"/>
      <c r="M39" s="13"/>
      <c r="N39" s="13"/>
      <c r="O39" s="13"/>
    </row>
    <row r="40" spans="1:23" x14ac:dyDescent="0.2">
      <c r="A40" s="3">
        <v>5</v>
      </c>
      <c r="B40" s="26" t="s">
        <v>32</v>
      </c>
      <c r="C40" s="4"/>
      <c r="D40" s="6"/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13"/>
      <c r="K40" s="13"/>
      <c r="L40" s="13"/>
      <c r="M40" s="13"/>
      <c r="N40" s="13"/>
      <c r="O40" s="13"/>
    </row>
    <row r="41" spans="1:23" x14ac:dyDescent="0.2">
      <c r="A41" s="3">
        <v>6</v>
      </c>
      <c r="B41" s="26" t="s">
        <v>33</v>
      </c>
      <c r="C41" s="4"/>
      <c r="D41" s="6"/>
      <c r="E41" s="6">
        <v>50</v>
      </c>
      <c r="F41" s="6">
        <v>50</v>
      </c>
      <c r="G41" s="6">
        <v>50</v>
      </c>
      <c r="H41" s="6">
        <v>50</v>
      </c>
      <c r="I41" s="6">
        <v>50</v>
      </c>
      <c r="J41" s="13"/>
      <c r="K41" s="13"/>
      <c r="L41" s="13"/>
      <c r="M41" s="13"/>
      <c r="N41" s="13"/>
      <c r="O41" s="13"/>
    </row>
    <row r="42" spans="1:23" x14ac:dyDescent="0.2">
      <c r="A42" s="3">
        <v>7</v>
      </c>
      <c r="B42" s="26" t="s">
        <v>34</v>
      </c>
      <c r="C42" s="4"/>
      <c r="D42" s="6"/>
      <c r="E42" s="6">
        <v>638.21121828563685</v>
      </c>
      <c r="F42" s="6">
        <v>772.19928914081959</v>
      </c>
      <c r="G42" s="6">
        <v>872.60792673212711</v>
      </c>
      <c r="H42" s="6">
        <v>1005.8611490381429</v>
      </c>
      <c r="I42" s="6">
        <v>1171.203990964598</v>
      </c>
      <c r="J42" s="13"/>
      <c r="K42" s="13"/>
      <c r="L42" s="13"/>
      <c r="M42" s="13"/>
      <c r="N42" s="13"/>
      <c r="O42" s="13"/>
    </row>
    <row r="43" spans="1:23" ht="25.5" x14ac:dyDescent="0.2">
      <c r="A43" s="29">
        <v>8</v>
      </c>
      <c r="B43" s="26" t="s">
        <v>35</v>
      </c>
      <c r="C43" s="4"/>
      <c r="D43" s="6"/>
      <c r="E43" s="6">
        <v>145.82017009840493</v>
      </c>
      <c r="F43" s="6">
        <v>155.94502348446687</v>
      </c>
      <c r="G43" s="6">
        <v>206.84063219568685</v>
      </c>
      <c r="H43" s="6">
        <v>255.79833514874167</v>
      </c>
      <c r="I43" s="6">
        <v>271.62903920677815</v>
      </c>
      <c r="J43" s="13"/>
      <c r="K43" s="13"/>
      <c r="L43" s="13"/>
      <c r="M43" s="13"/>
      <c r="N43" s="13"/>
      <c r="O43" s="13"/>
    </row>
    <row r="44" spans="1:23" x14ac:dyDescent="0.2">
      <c r="A44" s="3"/>
      <c r="B44" s="2" t="s">
        <v>36</v>
      </c>
      <c r="C44" s="4"/>
      <c r="D44" s="6"/>
      <c r="E44" s="6">
        <f>SUM(E32,E37:E42)-E43</f>
        <v>4410.0799154040933</v>
      </c>
      <c r="F44" s="6">
        <f t="shared" ref="F44:I44" si="2">SUM(F32,F37:F42)-F43</f>
        <v>4966.960766985535</v>
      </c>
      <c r="G44" s="6">
        <f t="shared" si="2"/>
        <v>5469.5577668840369</v>
      </c>
      <c r="H44" s="6">
        <f t="shared" si="2"/>
        <v>6130.7681172801458</v>
      </c>
      <c r="I44" s="6">
        <f t="shared" si="2"/>
        <v>6888.306579601006</v>
      </c>
      <c r="J44" s="13"/>
      <c r="K44" s="13"/>
      <c r="L44" s="13"/>
      <c r="M44" s="13"/>
      <c r="N44" s="13"/>
      <c r="O44" s="13"/>
    </row>
    <row r="45" spans="1:23" x14ac:dyDescent="0.2">
      <c r="A45" s="3">
        <v>9</v>
      </c>
      <c r="B45" s="7" t="s">
        <v>37</v>
      </c>
      <c r="C45" s="4"/>
      <c r="D45" s="6"/>
      <c r="E45" s="6">
        <v>450.64976248713941</v>
      </c>
      <c r="F45" s="6">
        <v>456.86806653216399</v>
      </c>
      <c r="G45" s="6">
        <v>495.81787110493229</v>
      </c>
      <c r="H45" s="6">
        <v>536.46752337575128</v>
      </c>
      <c r="I45" s="6">
        <v>585.51664162365591</v>
      </c>
      <c r="J45" s="13"/>
      <c r="K45" s="13"/>
      <c r="L45" s="13"/>
      <c r="M45" s="13"/>
      <c r="N45" s="13"/>
      <c r="O45" s="13"/>
    </row>
    <row r="46" spans="1:23" ht="13.5" thickBot="1" x14ac:dyDescent="0.25">
      <c r="A46" s="8"/>
      <c r="B46" s="30" t="s">
        <v>38</v>
      </c>
      <c r="C46" s="31"/>
      <c r="D46" s="32"/>
      <c r="E46" s="32">
        <f t="shared" ref="E46:I46" si="3">E44-E45</f>
        <v>3959.4301529169538</v>
      </c>
      <c r="F46" s="32">
        <f t="shared" si="3"/>
        <v>4510.0927004533714</v>
      </c>
      <c r="G46" s="32">
        <f t="shared" si="3"/>
        <v>4973.7398957791047</v>
      </c>
      <c r="H46" s="32">
        <f t="shared" si="3"/>
        <v>5594.3005939043942</v>
      </c>
      <c r="I46" s="32">
        <f t="shared" si="3"/>
        <v>6302.7899379773498</v>
      </c>
      <c r="J46" s="13"/>
      <c r="K46" s="13"/>
      <c r="L46" s="13"/>
      <c r="M46" s="13"/>
      <c r="N46" s="13"/>
      <c r="O46" s="13"/>
    </row>
    <row r="47" spans="1:23" ht="13.5" thickBot="1" x14ac:dyDescent="0.25"/>
    <row r="48" spans="1:23" ht="13.5" thickBot="1" x14ac:dyDescent="0.25">
      <c r="A48" s="127" t="s">
        <v>39</v>
      </c>
      <c r="B48" s="128"/>
      <c r="C48" s="128"/>
      <c r="D48" s="128"/>
      <c r="E48" s="128"/>
      <c r="F48" s="128"/>
      <c r="G48" s="128"/>
      <c r="H48" s="128"/>
      <c r="I48" s="130"/>
    </row>
    <row r="49" spans="1:11" x14ac:dyDescent="0.2">
      <c r="A49" s="33" t="s">
        <v>6</v>
      </c>
      <c r="B49" s="34" t="s">
        <v>23</v>
      </c>
      <c r="C49" s="35"/>
      <c r="D49" s="34" t="s">
        <v>8</v>
      </c>
      <c r="E49" s="5" t="s">
        <v>1</v>
      </c>
      <c r="F49" s="5" t="s">
        <v>2</v>
      </c>
      <c r="G49" s="5" t="s">
        <v>3</v>
      </c>
      <c r="H49" s="5" t="s">
        <v>4</v>
      </c>
      <c r="I49" s="5" t="s">
        <v>5</v>
      </c>
    </row>
    <row r="50" spans="1:11" ht="25.5" x14ac:dyDescent="0.2">
      <c r="A50" s="14">
        <v>1</v>
      </c>
      <c r="B50" s="26" t="s">
        <v>24</v>
      </c>
      <c r="C50" s="1"/>
      <c r="D50" s="15"/>
      <c r="E50" s="15">
        <f t="shared" ref="E50:I50" si="4">SUM(E51:E54)</f>
        <v>169.78823847300382</v>
      </c>
      <c r="F50" s="15">
        <f t="shared" si="4"/>
        <v>184.94986996435298</v>
      </c>
      <c r="G50" s="15">
        <f t="shared" si="4"/>
        <v>205.65775924581845</v>
      </c>
      <c r="H50" s="15">
        <f t="shared" si="4"/>
        <v>231.24684859778654</v>
      </c>
      <c r="I50" s="15">
        <f t="shared" si="4"/>
        <v>258.20124561322518</v>
      </c>
    </row>
    <row r="51" spans="1:11" ht="76.5" x14ac:dyDescent="0.2">
      <c r="A51" s="14"/>
      <c r="B51" s="36" t="s">
        <v>25</v>
      </c>
      <c r="C51" s="1"/>
      <c r="D51" s="15"/>
      <c r="E51" s="37">
        <f>E33*$J$51</f>
        <v>128.48362953625394</v>
      </c>
      <c r="F51" s="37">
        <f t="shared" ref="F51:I51" si="5">F33*$J$51</f>
        <v>139.23964088391588</v>
      </c>
      <c r="G51" s="37">
        <f t="shared" si="5"/>
        <v>154.78190100456294</v>
      </c>
      <c r="H51" s="37">
        <f t="shared" si="5"/>
        <v>174.4400541236808</v>
      </c>
      <c r="I51" s="37">
        <f t="shared" si="5"/>
        <v>194.80862400227983</v>
      </c>
      <c r="J51" s="107">
        <v>0.1</v>
      </c>
      <c r="K51" s="138" t="s">
        <v>60</v>
      </c>
    </row>
    <row r="52" spans="1:11" x14ac:dyDescent="0.2">
      <c r="A52" s="14"/>
      <c r="B52" s="36" t="s">
        <v>26</v>
      </c>
      <c r="C52" s="1"/>
      <c r="D52" s="15"/>
      <c r="E52" s="39">
        <f>E34*$L$31</f>
        <v>41.267647333057823</v>
      </c>
      <c r="F52" s="39">
        <f t="shared" ref="F52:I52" si="6">F34*$L$31</f>
        <v>45.669575661289393</v>
      </c>
      <c r="G52" s="39">
        <f t="shared" si="6"/>
        <v>50.829030552690199</v>
      </c>
      <c r="H52" s="39">
        <f t="shared" si="6"/>
        <v>56.755191399202523</v>
      </c>
      <c r="I52" s="39">
        <f t="shared" si="6"/>
        <v>63.335710888495484</v>
      </c>
    </row>
    <row r="53" spans="1:11" x14ac:dyDescent="0.2">
      <c r="A53" s="14"/>
      <c r="B53" s="28" t="s">
        <v>27</v>
      </c>
      <c r="C53" s="1"/>
      <c r="D53" s="15"/>
      <c r="E53" s="15">
        <v>0</v>
      </c>
      <c r="F53" s="15">
        <v>0</v>
      </c>
      <c r="G53" s="15">
        <v>0</v>
      </c>
      <c r="H53" s="15">
        <v>0</v>
      </c>
      <c r="I53" s="15">
        <v>0</v>
      </c>
    </row>
    <row r="54" spans="1:11" x14ac:dyDescent="0.2">
      <c r="A54" s="14"/>
      <c r="B54" s="36" t="s">
        <v>28</v>
      </c>
      <c r="C54" s="1"/>
      <c r="D54" s="15"/>
      <c r="E54" s="15">
        <f t="shared" ref="E54:I54" si="7">(E6/(E$27))*E$36</f>
        <v>3.6961603692048643E-2</v>
      </c>
      <c r="F54" s="15">
        <f t="shared" si="7"/>
        <v>4.0653419147703686E-2</v>
      </c>
      <c r="G54" s="15">
        <f t="shared" si="7"/>
        <v>4.6827688565306738E-2</v>
      </c>
      <c r="H54" s="15">
        <f t="shared" si="7"/>
        <v>5.1603074903232328E-2</v>
      </c>
      <c r="I54" s="15">
        <f t="shared" si="7"/>
        <v>5.6910722449884793E-2</v>
      </c>
    </row>
    <row r="55" spans="1:11" x14ac:dyDescent="0.2">
      <c r="A55" s="3">
        <v>2</v>
      </c>
      <c r="B55" s="28" t="s">
        <v>29</v>
      </c>
      <c r="C55" s="1"/>
      <c r="D55" s="39"/>
      <c r="E55" s="39">
        <f>(E$7/(E$28))*E$37</f>
        <v>16.342214975504469</v>
      </c>
      <c r="F55" s="39">
        <f t="shared" ref="F55:I55" si="8">(F$7/(F$28))*F$37</f>
        <v>18.118354884418448</v>
      </c>
      <c r="G55" s="39">
        <f t="shared" si="8"/>
        <v>18.485589603831315</v>
      </c>
      <c r="H55" s="39">
        <f t="shared" si="8"/>
        <v>18.972015111021303</v>
      </c>
      <c r="I55" s="39">
        <f t="shared" si="8"/>
        <v>18.852313625645028</v>
      </c>
    </row>
    <row r="56" spans="1:11" x14ac:dyDescent="0.2">
      <c r="A56" s="14">
        <v>3</v>
      </c>
      <c r="B56" s="40" t="s">
        <v>30</v>
      </c>
      <c r="C56" s="1"/>
      <c r="D56" s="15"/>
      <c r="E56" s="15">
        <f t="shared" ref="E56:I56" si="9">(E$7/(E$28))*E$38</f>
        <v>102.52960484759188</v>
      </c>
      <c r="F56" s="15">
        <f t="shared" si="9"/>
        <v>109.00760712779515</v>
      </c>
      <c r="G56" s="15">
        <f t="shared" si="9"/>
        <v>110.73482945165482</v>
      </c>
      <c r="H56" s="15">
        <f t="shared" si="9"/>
        <v>114.24468358243691</v>
      </c>
      <c r="I56" s="15">
        <f t="shared" si="9"/>
        <v>110.94097222554964</v>
      </c>
    </row>
    <row r="57" spans="1:11" x14ac:dyDescent="0.2">
      <c r="A57" s="14">
        <v>4</v>
      </c>
      <c r="B57" s="40" t="s">
        <v>31</v>
      </c>
      <c r="C57" s="1"/>
      <c r="D57" s="15"/>
      <c r="E57" s="15">
        <f t="shared" ref="E57:I57" si="10">(E$7/(E$28))*E$39</f>
        <v>4.9637296363855592</v>
      </c>
      <c r="F57" s="15">
        <f t="shared" si="10"/>
        <v>5.4703847420884237</v>
      </c>
      <c r="G57" s="15">
        <f t="shared" si="10"/>
        <v>5.5462379321414739</v>
      </c>
      <c r="H57" s="15">
        <f t="shared" si="10"/>
        <v>5.7646582389462964</v>
      </c>
      <c r="I57" s="15">
        <f t="shared" si="10"/>
        <v>5.828377735349437</v>
      </c>
    </row>
    <row r="58" spans="1:11" x14ac:dyDescent="0.2">
      <c r="A58" s="14">
        <v>5</v>
      </c>
      <c r="B58" s="40" t="s">
        <v>32</v>
      </c>
      <c r="C58" s="1"/>
      <c r="D58" s="15"/>
      <c r="E58" s="15">
        <f t="shared" ref="E58:I58" si="11">(E$7/(E$28))*E$40</f>
        <v>0</v>
      </c>
      <c r="F58" s="15">
        <f t="shared" si="11"/>
        <v>0</v>
      </c>
      <c r="G58" s="15">
        <f t="shared" si="11"/>
        <v>0</v>
      </c>
      <c r="H58" s="15">
        <f t="shared" si="11"/>
        <v>0</v>
      </c>
      <c r="I58" s="15">
        <f t="shared" si="11"/>
        <v>0</v>
      </c>
    </row>
    <row r="59" spans="1:11" x14ac:dyDescent="0.2">
      <c r="A59" s="14">
        <v>6</v>
      </c>
      <c r="B59" s="40" t="s">
        <v>33</v>
      </c>
      <c r="C59" s="1"/>
      <c r="D59" s="15"/>
      <c r="E59" s="15">
        <f t="shared" ref="E59:I59" si="12">(E$7/(E$28))*E$41</f>
        <v>5.0728140790178173</v>
      </c>
      <c r="F59" s="15">
        <f t="shared" si="12"/>
        <v>4.7121676616996675</v>
      </c>
      <c r="G59" s="15">
        <f t="shared" si="12"/>
        <v>4.3165328212762564</v>
      </c>
      <c r="H59" s="15">
        <f t="shared" si="12"/>
        <v>3.9443823790936041</v>
      </c>
      <c r="I59" s="15">
        <f t="shared" si="12"/>
        <v>3.4474860545525448</v>
      </c>
    </row>
    <row r="60" spans="1:11" x14ac:dyDescent="0.2">
      <c r="A60" s="14">
        <v>7</v>
      </c>
      <c r="B60" s="40" t="s">
        <v>34</v>
      </c>
      <c r="C60" s="1"/>
      <c r="D60" s="15"/>
      <c r="E60" s="15">
        <f t="shared" ref="E60:I60" si="13">(E$7/(E$28))*E$42</f>
        <v>64.750537070129838</v>
      </c>
      <c r="F60" s="15">
        <f t="shared" si="13"/>
        <v>72.774650373536829</v>
      </c>
      <c r="G60" s="15">
        <f t="shared" si="13"/>
        <v>75.332815116901074</v>
      </c>
      <c r="H60" s="15">
        <f t="shared" si="13"/>
        <v>79.350019841617936</v>
      </c>
      <c r="I60" s="15">
        <f t="shared" si="13"/>
        <v>80.754188517734718</v>
      </c>
    </row>
    <row r="61" spans="1:11" ht="25.5" x14ac:dyDescent="0.2">
      <c r="A61" s="41">
        <v>8</v>
      </c>
      <c r="B61" s="40" t="s">
        <v>35</v>
      </c>
      <c r="C61" s="1"/>
      <c r="D61" s="15"/>
      <c r="E61" s="39">
        <f>((E50+E55)/(E$32+E$37))*E$43</f>
        <v>9.6651664709080709</v>
      </c>
      <c r="F61" s="39">
        <f t="shared" ref="F61:I61" si="14">((F50+F55)/(F$32+F$37))*F$43</f>
        <v>10.261658035120893</v>
      </c>
      <c r="G61" s="39">
        <f t="shared" si="14"/>
        <v>13.608396245973099</v>
      </c>
      <c r="H61" s="39">
        <f t="shared" si="14"/>
        <v>16.801848251086668</v>
      </c>
      <c r="I61" s="39">
        <f t="shared" si="14"/>
        <v>17.727316038604304</v>
      </c>
    </row>
    <row r="62" spans="1:11" x14ac:dyDescent="0.2">
      <c r="A62" s="14"/>
      <c r="B62" s="11" t="s">
        <v>36</v>
      </c>
      <c r="C62" s="1"/>
      <c r="D62" s="15"/>
      <c r="E62" s="15">
        <f>SUM(E50,E55:E60)-E61</f>
        <v>353.78197261072529</v>
      </c>
      <c r="F62" s="15">
        <f t="shared" ref="F62:I62" si="15">SUM(F50,F55:F60)-F61</f>
        <v>384.77137671877057</v>
      </c>
      <c r="G62" s="15">
        <f t="shared" si="15"/>
        <v>406.46536792565036</v>
      </c>
      <c r="H62" s="15">
        <f t="shared" si="15"/>
        <v>436.72075949981598</v>
      </c>
      <c r="I62" s="15">
        <f t="shared" si="15"/>
        <v>460.2972677334522</v>
      </c>
    </row>
    <row r="63" spans="1:11" x14ac:dyDescent="0.2">
      <c r="A63" s="14">
        <v>9</v>
      </c>
      <c r="B63" s="16" t="s">
        <v>37</v>
      </c>
      <c r="C63" s="1"/>
      <c r="D63" s="15"/>
      <c r="E63" s="15">
        <f t="shared" ref="E63:I63" si="16">(E$7/(E$28))*E$45</f>
        <v>45.721249197015922</v>
      </c>
      <c r="F63" s="15">
        <f t="shared" si="16"/>
        <v>43.056778575522308</v>
      </c>
      <c r="G63" s="15">
        <f t="shared" si="16"/>
        <v>42.804282279995213</v>
      </c>
      <c r="H63" s="15">
        <f t="shared" si="16"/>
        <v>42.32066092318599</v>
      </c>
      <c r="I63" s="15">
        <f t="shared" si="16"/>
        <v>40.371209134119873</v>
      </c>
    </row>
    <row r="64" spans="1:11" ht="13.5" thickBot="1" x14ac:dyDescent="0.25">
      <c r="A64" s="17"/>
      <c r="B64" s="42" t="s">
        <v>38</v>
      </c>
      <c r="C64" s="43"/>
      <c r="D64" s="44"/>
      <c r="E64" s="44">
        <f t="shared" ref="E64:I64" si="17">E62-E63</f>
        <v>308.06072341370935</v>
      </c>
      <c r="F64" s="44">
        <f t="shared" si="17"/>
        <v>341.71459814324828</v>
      </c>
      <c r="G64" s="44">
        <f t="shared" si="17"/>
        <v>363.66108564565513</v>
      </c>
      <c r="H64" s="44">
        <f t="shared" si="17"/>
        <v>394.40009857663</v>
      </c>
      <c r="I64" s="44">
        <f t="shared" si="17"/>
        <v>419.92605859933235</v>
      </c>
    </row>
    <row r="65" spans="1:10" ht="13.5" thickBot="1" x14ac:dyDescent="0.25"/>
    <row r="66" spans="1:10" ht="13.5" thickBot="1" x14ac:dyDescent="0.25">
      <c r="A66" s="127" t="s">
        <v>40</v>
      </c>
      <c r="B66" s="128"/>
      <c r="C66" s="128"/>
      <c r="D66" s="128"/>
      <c r="E66" s="128"/>
      <c r="F66" s="128"/>
      <c r="G66" s="128"/>
      <c r="H66" s="128"/>
      <c r="I66" s="130"/>
    </row>
    <row r="67" spans="1:10" x14ac:dyDescent="0.2">
      <c r="A67" s="33" t="s">
        <v>6</v>
      </c>
      <c r="B67" s="34" t="s">
        <v>23</v>
      </c>
      <c r="C67" s="35"/>
      <c r="D67" s="34" t="s">
        <v>8</v>
      </c>
      <c r="E67" s="5" t="s">
        <v>1</v>
      </c>
      <c r="F67" s="5" t="s">
        <v>2</v>
      </c>
      <c r="G67" s="5" t="s">
        <v>3</v>
      </c>
      <c r="H67" s="5" t="s">
        <v>4</v>
      </c>
      <c r="I67" s="5" t="s">
        <v>5</v>
      </c>
    </row>
    <row r="68" spans="1:10" ht="25.5" x14ac:dyDescent="0.2">
      <c r="A68" s="14">
        <v>1</v>
      </c>
      <c r="B68" s="26" t="s">
        <v>24</v>
      </c>
      <c r="C68" s="1"/>
      <c r="D68" s="15"/>
      <c r="E68" s="15">
        <f t="shared" ref="E68:I68" si="18">SUM(E69:E72)</f>
        <v>1384.7030006301313</v>
      </c>
      <c r="F68" s="15">
        <f t="shared" si="18"/>
        <v>1505.8673263283101</v>
      </c>
      <c r="G68" s="15">
        <f t="shared" si="18"/>
        <v>1674.3041479879694</v>
      </c>
      <c r="H68" s="15">
        <f t="shared" si="18"/>
        <v>1884.0191685732311</v>
      </c>
      <c r="I68" s="15">
        <f t="shared" si="18"/>
        <v>2103.7490449030752</v>
      </c>
    </row>
    <row r="69" spans="1:10" x14ac:dyDescent="0.2">
      <c r="A69" s="14"/>
      <c r="B69" s="36" t="s">
        <v>25</v>
      </c>
      <c r="C69" s="1"/>
      <c r="D69" s="15"/>
      <c r="E69" s="37">
        <f>E$33*$J$69</f>
        <v>1156.3526658262856</v>
      </c>
      <c r="F69" s="37">
        <f t="shared" ref="F69:I69" si="19">F$33*$J$69</f>
        <v>1253.1567679552429</v>
      </c>
      <c r="G69" s="37">
        <f t="shared" si="19"/>
        <v>1393.0371090410663</v>
      </c>
      <c r="H69" s="37">
        <f t="shared" si="19"/>
        <v>1569.9604871131271</v>
      </c>
      <c r="I69" s="37">
        <f t="shared" si="19"/>
        <v>1753.2776160205183</v>
      </c>
      <c r="J69" s="107">
        <v>0.9</v>
      </c>
    </row>
    <row r="70" spans="1:10" x14ac:dyDescent="0.2">
      <c r="A70" s="14"/>
      <c r="B70" s="36" t="s">
        <v>26</v>
      </c>
      <c r="C70" s="1"/>
      <c r="D70" s="15"/>
      <c r="E70" s="39">
        <f>E34*$K$31</f>
        <v>227.79092093196672</v>
      </c>
      <c r="F70" s="39">
        <f t="shared" ref="F70:I70" si="20">F34*$K$31</f>
        <v>252.08887277961529</v>
      </c>
      <c r="G70" s="39">
        <f t="shared" si="20"/>
        <v>280.56825207967205</v>
      </c>
      <c r="H70" s="39">
        <f t="shared" si="20"/>
        <v>313.27972763152974</v>
      </c>
      <c r="I70" s="39">
        <f t="shared" si="20"/>
        <v>349.60315994592838</v>
      </c>
    </row>
    <row r="71" spans="1:10" x14ac:dyDescent="0.2">
      <c r="A71" s="14"/>
      <c r="B71" s="28" t="s">
        <v>27</v>
      </c>
      <c r="C71" s="1"/>
      <c r="D71" s="15"/>
      <c r="E71" s="15">
        <v>0</v>
      </c>
      <c r="F71" s="15">
        <v>0</v>
      </c>
      <c r="G71" s="15">
        <v>0</v>
      </c>
      <c r="H71" s="15">
        <v>0</v>
      </c>
      <c r="I71" s="15">
        <v>0</v>
      </c>
    </row>
    <row r="72" spans="1:10" x14ac:dyDescent="0.2">
      <c r="A72" s="14"/>
      <c r="B72" s="36" t="s">
        <v>28</v>
      </c>
      <c r="C72" s="1"/>
      <c r="D72" s="15"/>
      <c r="E72" s="15">
        <f t="shared" ref="E72:I72" si="21">(E13/(E$27))*E$36</f>
        <v>0.55941387187915614</v>
      </c>
      <c r="F72" s="15">
        <f t="shared" si="21"/>
        <v>0.62168559345202457</v>
      </c>
      <c r="G72" s="15">
        <f t="shared" si="21"/>
        <v>0.69878686723111971</v>
      </c>
      <c r="H72" s="15">
        <f t="shared" si="21"/>
        <v>0.778953828574247</v>
      </c>
      <c r="I72" s="15">
        <f t="shared" si="21"/>
        <v>0.86826893662845617</v>
      </c>
    </row>
    <row r="73" spans="1:10" x14ac:dyDescent="0.2">
      <c r="A73" s="3">
        <v>2</v>
      </c>
      <c r="B73" s="28" t="s">
        <v>29</v>
      </c>
      <c r="C73" s="1"/>
      <c r="D73" s="15"/>
      <c r="E73" s="39">
        <f>(E$14/(E$28))*E$37</f>
        <v>49.845980633844903</v>
      </c>
      <c r="F73" s="39">
        <f t="shared" ref="F73:I73" si="22">(F$14/(F$28))*F$37</f>
        <v>55.326733489844301</v>
      </c>
      <c r="G73" s="39">
        <f t="shared" si="22"/>
        <v>58.691296992564311</v>
      </c>
      <c r="H73" s="39">
        <f t="shared" si="22"/>
        <v>63.227072977054419</v>
      </c>
      <c r="I73" s="39">
        <f t="shared" si="22"/>
        <v>66.847223704354121</v>
      </c>
    </row>
    <row r="74" spans="1:10" x14ac:dyDescent="0.2">
      <c r="A74" s="14">
        <v>3</v>
      </c>
      <c r="B74" s="40" t="s">
        <v>30</v>
      </c>
      <c r="C74" s="1"/>
      <c r="D74" s="15"/>
      <c r="E74" s="15">
        <f t="shared" ref="E74:I74" si="23">(E$14/(E$28))*E$38</f>
        <v>312.72925397746297</v>
      </c>
      <c r="F74" s="15">
        <f t="shared" si="23"/>
        <v>332.86878783414198</v>
      </c>
      <c r="G74" s="15">
        <f t="shared" si="23"/>
        <v>351.5803878617437</v>
      </c>
      <c r="H74" s="15">
        <f t="shared" si="23"/>
        <v>380.73746535817406</v>
      </c>
      <c r="I74" s="15">
        <f t="shared" si="23"/>
        <v>393.37856008567826</v>
      </c>
    </row>
    <row r="75" spans="1:10" x14ac:dyDescent="0.2">
      <c r="A75" s="14">
        <v>4</v>
      </c>
      <c r="B75" s="40" t="s">
        <v>31</v>
      </c>
      <c r="C75" s="1"/>
      <c r="D75" s="15"/>
      <c r="E75" s="15">
        <f t="shared" ref="E75:I75" si="24">(E$14/(E$28))*E$39</f>
        <v>15.140051192435063</v>
      </c>
      <c r="F75" s="15">
        <f t="shared" si="24"/>
        <v>16.704525363542761</v>
      </c>
      <c r="G75" s="15">
        <f t="shared" si="24"/>
        <v>17.609170421011331</v>
      </c>
      <c r="H75" s="15">
        <f t="shared" si="24"/>
        <v>19.211584274455841</v>
      </c>
      <c r="I75" s="15">
        <f t="shared" si="24"/>
        <v>20.666475109897824</v>
      </c>
    </row>
    <row r="76" spans="1:10" x14ac:dyDescent="0.2">
      <c r="A76" s="14">
        <v>5</v>
      </c>
      <c r="B76" s="40" t="s">
        <v>32</v>
      </c>
      <c r="C76" s="1"/>
      <c r="D76" s="15"/>
      <c r="E76" s="15">
        <f t="shared" ref="E76:I76" si="25">(E$14/(E$28))*E$40</f>
        <v>0</v>
      </c>
      <c r="F76" s="15">
        <f t="shared" si="25"/>
        <v>0</v>
      </c>
      <c r="G76" s="15">
        <f t="shared" si="25"/>
        <v>0</v>
      </c>
      <c r="H76" s="15">
        <f t="shared" si="25"/>
        <v>0</v>
      </c>
      <c r="I76" s="15">
        <f t="shared" si="25"/>
        <v>0</v>
      </c>
    </row>
    <row r="77" spans="1:10" x14ac:dyDescent="0.2">
      <c r="A77" s="14">
        <v>6</v>
      </c>
      <c r="B77" s="40" t="s">
        <v>33</v>
      </c>
      <c r="C77" s="1"/>
      <c r="D77" s="15"/>
      <c r="E77" s="15">
        <f t="shared" ref="E77:I77" si="26">(E$14/(E$28))*E$41</f>
        <v>15.47277359408328</v>
      </c>
      <c r="F77" s="15">
        <f t="shared" si="26"/>
        <v>14.389211716044183</v>
      </c>
      <c r="G77" s="15">
        <f t="shared" si="26"/>
        <v>13.704886629051236</v>
      </c>
      <c r="H77" s="15">
        <f t="shared" si="26"/>
        <v>13.145243194935109</v>
      </c>
      <c r="I77" s="15">
        <f t="shared" si="26"/>
        <v>12.224222240437618</v>
      </c>
    </row>
    <row r="78" spans="1:10" x14ac:dyDescent="0.2">
      <c r="A78" s="14">
        <v>7</v>
      </c>
      <c r="B78" s="40" t="s">
        <v>34</v>
      </c>
      <c r="C78" s="1"/>
      <c r="D78" s="15"/>
      <c r="E78" s="15">
        <f t="shared" ref="E78:I78" si="27">(E$14/(E$28))*E$42</f>
        <v>197.49795371475446</v>
      </c>
      <c r="F78" s="15">
        <f t="shared" si="27"/>
        <v>222.22678116852143</v>
      </c>
      <c r="G78" s="15">
        <f t="shared" si="27"/>
        <v>239.17985414950499</v>
      </c>
      <c r="H78" s="15">
        <f t="shared" si="27"/>
        <v>264.44578848886511</v>
      </c>
      <c r="I78" s="15">
        <f t="shared" si="27"/>
        <v>286.34115748877474</v>
      </c>
    </row>
    <row r="79" spans="1:10" ht="25.5" x14ac:dyDescent="0.2">
      <c r="A79" s="41">
        <v>8</v>
      </c>
      <c r="B79" s="40" t="s">
        <v>35</v>
      </c>
      <c r="C79" s="1"/>
      <c r="D79" s="15"/>
      <c r="E79" s="39">
        <f>((E68+E73)/(E$32+E$37))*E$43</f>
        <v>74.49159692948156</v>
      </c>
      <c r="F79" s="39">
        <f t="shared" ref="F79:I79" si="28">((F68+F73)/(F$32+F$37))*F$43</f>
        <v>78.891907290009001</v>
      </c>
      <c r="G79" s="39">
        <f t="shared" si="28"/>
        <v>105.21520637929213</v>
      </c>
      <c r="H79" s="39">
        <f t="shared" si="28"/>
        <v>130.75487344591869</v>
      </c>
      <c r="I79" s="39">
        <f t="shared" si="28"/>
        <v>138.8859473653014</v>
      </c>
    </row>
    <row r="80" spans="1:10" x14ac:dyDescent="0.2">
      <c r="A80" s="14"/>
      <c r="B80" s="11" t="s">
        <v>36</v>
      </c>
      <c r="C80" s="1"/>
      <c r="D80" s="15"/>
      <c r="E80" s="15">
        <f>SUM(E68,E73:E78)-E79</f>
        <v>1900.8974168132304</v>
      </c>
      <c r="F80" s="15">
        <f t="shared" ref="F80:I80" si="29">SUM(F68,F73:F78)-F79</f>
        <v>2068.491458610396</v>
      </c>
      <c r="G80" s="15">
        <f t="shared" si="29"/>
        <v>2249.854537662552</v>
      </c>
      <c r="H80" s="15">
        <f t="shared" si="29"/>
        <v>2494.0314494207969</v>
      </c>
      <c r="I80" s="15">
        <f t="shared" si="29"/>
        <v>2744.320736166916</v>
      </c>
    </row>
    <row r="81" spans="1:9" x14ac:dyDescent="0.2">
      <c r="A81" s="14">
        <v>9</v>
      </c>
      <c r="B81" s="16" t="s">
        <v>37</v>
      </c>
      <c r="C81" s="1"/>
      <c r="D81" s="15"/>
      <c r="E81" s="15">
        <f t="shared" ref="E81:I81" si="30">(E$14/(E$28))*E$45</f>
        <v>139.45603490381825</v>
      </c>
      <c r="F81" s="15">
        <f t="shared" si="30"/>
        <v>131.47942671262135</v>
      </c>
      <c r="G81" s="15">
        <f t="shared" si="30"/>
        <v>135.9025542430127</v>
      </c>
      <c r="H81" s="15">
        <f t="shared" si="30"/>
        <v>141.03992121917571</v>
      </c>
      <c r="I81" s="15">
        <f t="shared" si="30"/>
        <v>143.14971105364475</v>
      </c>
    </row>
    <row r="82" spans="1:9" ht="13.5" thickBot="1" x14ac:dyDescent="0.25">
      <c r="A82" s="17"/>
      <c r="B82" s="42" t="s">
        <v>38</v>
      </c>
      <c r="C82" s="43"/>
      <c r="D82" s="44"/>
      <c r="E82" s="44">
        <f t="shared" ref="E82:I82" si="31">E80-E81</f>
        <v>1761.441381909412</v>
      </c>
      <c r="F82" s="45">
        <f t="shared" si="31"/>
        <v>1937.0120318977747</v>
      </c>
      <c r="G82" s="44">
        <f t="shared" si="31"/>
        <v>2113.9519834195394</v>
      </c>
      <c r="H82" s="44">
        <f t="shared" si="31"/>
        <v>2352.9915282016213</v>
      </c>
      <c r="I82" s="44">
        <f t="shared" si="31"/>
        <v>2601.1710251132713</v>
      </c>
    </row>
    <row r="83" spans="1:9" ht="13.5" thickBot="1" x14ac:dyDescent="0.25"/>
    <row r="84" spans="1:9" ht="13.5" thickBot="1" x14ac:dyDescent="0.25">
      <c r="A84" s="127" t="s">
        <v>41</v>
      </c>
      <c r="B84" s="128"/>
      <c r="C84" s="128"/>
      <c r="D84" s="128"/>
      <c r="E84" s="128"/>
      <c r="F84" s="128"/>
      <c r="G84" s="128"/>
      <c r="H84" s="128"/>
      <c r="I84" s="130"/>
    </row>
    <row r="85" spans="1:9" x14ac:dyDescent="0.2">
      <c r="A85" s="33" t="s">
        <v>6</v>
      </c>
      <c r="B85" s="34" t="s">
        <v>23</v>
      </c>
      <c r="C85" s="35"/>
      <c r="D85" s="34" t="s">
        <v>8</v>
      </c>
      <c r="E85" s="5" t="s">
        <v>1</v>
      </c>
      <c r="F85" s="5" t="s">
        <v>2</v>
      </c>
      <c r="G85" s="5" t="s">
        <v>3</v>
      </c>
      <c r="H85" s="5" t="s">
        <v>4</v>
      </c>
      <c r="I85" s="5" t="s">
        <v>5</v>
      </c>
    </row>
    <row r="86" spans="1:9" ht="25.5" x14ac:dyDescent="0.2">
      <c r="A86" s="14">
        <v>1</v>
      </c>
      <c r="B86" s="26" t="s">
        <v>24</v>
      </c>
      <c r="C86" s="1"/>
      <c r="D86" s="15"/>
      <c r="E86" s="15">
        <f t="shared" ref="E86:I86" si="32">SUM(E87:E90)</f>
        <v>1092.6172211588294</v>
      </c>
      <c r="F86" s="15">
        <f t="shared" si="32"/>
        <v>1202.932292109746</v>
      </c>
      <c r="G86" s="15">
        <f t="shared" si="32"/>
        <v>1312.7764132181871</v>
      </c>
      <c r="H86" s="15">
        <f t="shared" si="32"/>
        <v>1453.6760546800201</v>
      </c>
      <c r="I86" s="15">
        <f t="shared" si="32"/>
        <v>1609.8166935185341</v>
      </c>
    </row>
    <row r="87" spans="1:9" x14ac:dyDescent="0.2">
      <c r="A87" s="14"/>
      <c r="B87" s="36" t="s">
        <v>25</v>
      </c>
      <c r="C87" s="1"/>
      <c r="D87" s="46"/>
      <c r="E87" s="46">
        <v>0</v>
      </c>
      <c r="F87" s="46">
        <v>0</v>
      </c>
      <c r="G87" s="46">
        <v>0</v>
      </c>
      <c r="H87" s="46">
        <v>0</v>
      </c>
      <c r="I87" s="46">
        <v>0</v>
      </c>
    </row>
    <row r="88" spans="1:9" x14ac:dyDescent="0.2">
      <c r="A88" s="14"/>
      <c r="B88" s="36" t="s">
        <v>26</v>
      </c>
      <c r="C88" s="1"/>
      <c r="D88" s="46"/>
      <c r="E88" s="47">
        <f>E$34*$J$31</f>
        <v>291.54055761756575</v>
      </c>
      <c r="F88" s="47">
        <f t="shared" ref="F88:I88" si="33">F$34*$J$31</f>
        <v>322.63854168842312</v>
      </c>
      <c r="G88" s="47">
        <f t="shared" si="33"/>
        <v>359.08816877527482</v>
      </c>
      <c r="H88" s="47">
        <f t="shared" si="33"/>
        <v>400.95428786318286</v>
      </c>
      <c r="I88" s="47">
        <f t="shared" si="33"/>
        <v>447.44320703606985</v>
      </c>
    </row>
    <row r="89" spans="1:9" x14ac:dyDescent="0.2">
      <c r="A89" s="14"/>
      <c r="B89" s="28" t="s">
        <v>27</v>
      </c>
      <c r="C89" s="1"/>
      <c r="D89" s="46"/>
      <c r="E89" s="46">
        <f>E35</f>
        <v>265.3374380589384</v>
      </c>
      <c r="F89" s="46">
        <f t="shared" ref="F89:I89" si="34">F35</f>
        <v>292.17287968398676</v>
      </c>
      <c r="G89" s="46">
        <f t="shared" si="34"/>
        <v>322.04304030748892</v>
      </c>
      <c r="H89" s="46">
        <f t="shared" si="34"/>
        <v>355.37816511598601</v>
      </c>
      <c r="I89" s="46">
        <f t="shared" si="34"/>
        <v>392.6959093708823</v>
      </c>
    </row>
    <row r="90" spans="1:9" x14ac:dyDescent="0.2">
      <c r="A90" s="14"/>
      <c r="B90" s="36" t="s">
        <v>28</v>
      </c>
      <c r="C90" s="1"/>
      <c r="D90" s="46"/>
      <c r="E90" s="46">
        <f t="shared" ref="E90:I90" si="35">(E20/(E$27))*E$36</f>
        <v>535.7392254823252</v>
      </c>
      <c r="F90" s="46">
        <f t="shared" si="35"/>
        <v>588.12087073733619</v>
      </c>
      <c r="G90" s="46">
        <f t="shared" si="35"/>
        <v>631.64520413542346</v>
      </c>
      <c r="H90" s="46">
        <f t="shared" si="35"/>
        <v>697.34360170085131</v>
      </c>
      <c r="I90" s="46">
        <f t="shared" si="35"/>
        <v>769.67757711158208</v>
      </c>
    </row>
    <row r="91" spans="1:9" x14ac:dyDescent="0.2">
      <c r="A91" s="3">
        <v>2</v>
      </c>
      <c r="B91" s="28" t="s">
        <v>29</v>
      </c>
      <c r="C91" s="1"/>
      <c r="D91" s="46"/>
      <c r="E91" s="39">
        <f>(E$21/(E$28))*E$37</f>
        <v>94.888227860408435</v>
      </c>
      <c r="F91" s="39">
        <f t="shared" ref="F91:I91" si="36">(F$21/(F$28))*F$37</f>
        <v>118.8056567730693</v>
      </c>
      <c r="G91" s="39">
        <f t="shared" si="36"/>
        <v>136.94855121697577</v>
      </c>
      <c r="H91" s="39">
        <f t="shared" si="36"/>
        <v>158.29502845065807</v>
      </c>
      <c r="I91" s="39">
        <f t="shared" si="36"/>
        <v>187.72163577017605</v>
      </c>
    </row>
    <row r="92" spans="1:9" x14ac:dyDescent="0.2">
      <c r="A92" s="14">
        <v>3</v>
      </c>
      <c r="B92" s="40" t="s">
        <v>30</v>
      </c>
      <c r="C92" s="1"/>
      <c r="D92" s="15"/>
      <c r="E92" s="15">
        <f t="shared" ref="E92:I92" si="37">(E$21/(E$28))*E$38</f>
        <v>595.32031134082024</v>
      </c>
      <c r="F92" s="15">
        <f t="shared" si="37"/>
        <v>714.78456188182213</v>
      </c>
      <c r="G92" s="15">
        <f t="shared" si="37"/>
        <v>820.36736656319272</v>
      </c>
      <c r="H92" s="15">
        <f t="shared" si="37"/>
        <v>953.21268363910542</v>
      </c>
      <c r="I92" s="15">
        <f t="shared" si="37"/>
        <v>1104.6930999378221</v>
      </c>
    </row>
    <row r="93" spans="1:9" x14ac:dyDescent="0.2">
      <c r="A93" s="14">
        <v>4</v>
      </c>
      <c r="B93" s="40" t="s">
        <v>31</v>
      </c>
      <c r="C93" s="1"/>
      <c r="D93" s="15"/>
      <c r="E93" s="15">
        <f t="shared" ref="E93:I93" si="38">(E$21/(E$28))*E$39</f>
        <v>28.821032490442803</v>
      </c>
      <c r="F93" s="15">
        <f t="shared" si="38"/>
        <v>35.870400830050464</v>
      </c>
      <c r="G93" s="15">
        <f t="shared" si="38"/>
        <v>41.088721852506481</v>
      </c>
      <c r="H93" s="15">
        <f t="shared" si="38"/>
        <v>48.098039907854663</v>
      </c>
      <c r="I93" s="15">
        <f t="shared" si="38"/>
        <v>58.035985613879035</v>
      </c>
    </row>
    <row r="94" spans="1:9" x14ac:dyDescent="0.2">
      <c r="A94" s="14">
        <v>5</v>
      </c>
      <c r="B94" s="40" t="s">
        <v>32</v>
      </c>
      <c r="C94" s="1"/>
      <c r="D94" s="15"/>
      <c r="E94" s="15">
        <f t="shared" ref="E94:I94" si="39">(E$21/(E$28))*E$40</f>
        <v>0</v>
      </c>
      <c r="F94" s="15">
        <f t="shared" si="39"/>
        <v>0</v>
      </c>
      <c r="G94" s="15">
        <f t="shared" si="39"/>
        <v>0</v>
      </c>
      <c r="H94" s="15">
        <f t="shared" si="39"/>
        <v>0</v>
      </c>
      <c r="I94" s="15">
        <f t="shared" si="39"/>
        <v>0</v>
      </c>
    </row>
    <row r="95" spans="1:9" x14ac:dyDescent="0.2">
      <c r="A95" s="14">
        <v>6</v>
      </c>
      <c r="B95" s="40" t="s">
        <v>33</v>
      </c>
      <c r="C95" s="1"/>
      <c r="D95" s="15"/>
      <c r="E95" s="15">
        <f t="shared" ref="E95:I95" si="40">(E$21/(E$28))*E$41</f>
        <v>29.4544123268989</v>
      </c>
      <c r="F95" s="15">
        <f t="shared" si="40"/>
        <v>30.898620622256146</v>
      </c>
      <c r="G95" s="15">
        <f t="shared" si="40"/>
        <v>31.978580549672508</v>
      </c>
      <c r="H95" s="15">
        <f t="shared" si="40"/>
        <v>32.910374425971291</v>
      </c>
      <c r="I95" s="15">
        <f t="shared" si="40"/>
        <v>34.328291705009832</v>
      </c>
    </row>
    <row r="96" spans="1:9" x14ac:dyDescent="0.2">
      <c r="A96" s="14">
        <v>7</v>
      </c>
      <c r="B96" s="40" t="s">
        <v>34</v>
      </c>
      <c r="C96" s="1"/>
      <c r="D96" s="15"/>
      <c r="E96" s="15">
        <f t="shared" ref="E96:I96" si="41">(E$21/(E$28))*E$42</f>
        <v>375.96272750075252</v>
      </c>
      <c r="F96" s="15">
        <f t="shared" si="41"/>
        <v>477.19785759876129</v>
      </c>
      <c r="G96" s="15">
        <f t="shared" si="41"/>
        <v>558.09525746572103</v>
      </c>
      <c r="H96" s="15">
        <f t="shared" si="41"/>
        <v>662.06534070765986</v>
      </c>
      <c r="I96" s="15">
        <f t="shared" si="41"/>
        <v>804.10864495808846</v>
      </c>
    </row>
    <row r="97" spans="1:22" ht="25.5" x14ac:dyDescent="0.2">
      <c r="A97" s="41">
        <v>8</v>
      </c>
      <c r="B97" s="40" t="s">
        <v>35</v>
      </c>
      <c r="C97" s="1"/>
      <c r="D97" s="15"/>
      <c r="E97" s="39">
        <f>((E86+E91)/(E$32+E37))*E$43</f>
        <v>61.663406698015301</v>
      </c>
      <c r="F97" s="39">
        <f t="shared" ref="F97:I97" si="42">((F86+F91)/(F$32+F37))*F$43</f>
        <v>66.791458159336983</v>
      </c>
      <c r="G97" s="39">
        <f t="shared" si="42"/>
        <v>88.017029570421627</v>
      </c>
      <c r="H97" s="39">
        <f t="shared" si="42"/>
        <v>108.24161345173628</v>
      </c>
      <c r="I97" s="39">
        <f t="shared" si="42"/>
        <v>115.01577580287247</v>
      </c>
    </row>
    <row r="98" spans="1:22" x14ac:dyDescent="0.2">
      <c r="A98" s="14"/>
      <c r="B98" s="11" t="s">
        <v>36</v>
      </c>
      <c r="C98" s="1"/>
      <c r="D98" s="15"/>
      <c r="E98" s="15">
        <f>SUM(E86,E91:E96)-E97</f>
        <v>2155.400525980137</v>
      </c>
      <c r="F98" s="15">
        <f t="shared" ref="F98:I98" si="43">SUM(F86,F91:F96)-F97</f>
        <v>2513.6979316563688</v>
      </c>
      <c r="G98" s="15">
        <f t="shared" si="43"/>
        <v>2813.2378612958341</v>
      </c>
      <c r="H98" s="15">
        <f t="shared" si="43"/>
        <v>3200.0159083595336</v>
      </c>
      <c r="I98" s="15">
        <f t="shared" si="43"/>
        <v>3683.6885757006366</v>
      </c>
    </row>
    <row r="99" spans="1:22" x14ac:dyDescent="0.2">
      <c r="A99" s="14">
        <v>9</v>
      </c>
      <c r="B99" s="16" t="s">
        <v>37</v>
      </c>
      <c r="C99" s="1"/>
      <c r="D99" s="15"/>
      <c r="E99" s="15">
        <f t="shared" ref="E99:I99" si="44">(E$21/(E$28))*E$45</f>
        <v>265.47247838630523</v>
      </c>
      <c r="F99" s="15">
        <f t="shared" si="44"/>
        <v>282.33186124402027</v>
      </c>
      <c r="G99" s="15">
        <f t="shared" si="44"/>
        <v>317.1110345819244</v>
      </c>
      <c r="H99" s="15">
        <f t="shared" si="44"/>
        <v>353.10694123338959</v>
      </c>
      <c r="I99" s="15">
        <f t="shared" si="44"/>
        <v>401.99572143589126</v>
      </c>
    </row>
    <row r="100" spans="1:22" ht="13.5" thickBot="1" x14ac:dyDescent="0.25">
      <c r="A100" s="17"/>
      <c r="B100" s="42" t="s">
        <v>38</v>
      </c>
      <c r="C100" s="43"/>
      <c r="D100" s="44"/>
      <c r="E100" s="44">
        <f t="shared" ref="E100:I100" si="45">E98-E99</f>
        <v>1889.9280475938317</v>
      </c>
      <c r="F100" s="44">
        <f t="shared" si="45"/>
        <v>2231.3660704123486</v>
      </c>
      <c r="G100" s="44">
        <f t="shared" si="45"/>
        <v>2496.1268267139098</v>
      </c>
      <c r="H100" s="44">
        <f t="shared" si="45"/>
        <v>2846.908967126144</v>
      </c>
      <c r="I100" s="44">
        <f t="shared" si="45"/>
        <v>3281.6928542647456</v>
      </c>
    </row>
    <row r="101" spans="1:22" ht="13.5" thickBot="1" x14ac:dyDescent="0.25"/>
    <row r="102" spans="1:22" ht="13.5" thickBot="1" x14ac:dyDescent="0.25">
      <c r="A102" s="131" t="s">
        <v>42</v>
      </c>
      <c r="B102" s="132"/>
      <c r="C102" s="132"/>
      <c r="D102" s="132"/>
      <c r="E102" s="132"/>
      <c r="F102" s="132"/>
      <c r="G102" s="132"/>
      <c r="H102" s="132"/>
      <c r="I102" s="133"/>
    </row>
    <row r="103" spans="1:22" x14ac:dyDescent="0.2">
      <c r="A103" s="48" t="s">
        <v>6</v>
      </c>
      <c r="B103" s="49" t="s">
        <v>23</v>
      </c>
      <c r="C103" s="50"/>
      <c r="D103" s="49" t="s">
        <v>8</v>
      </c>
      <c r="E103" s="51" t="s">
        <v>1</v>
      </c>
      <c r="F103" s="51" t="s">
        <v>2</v>
      </c>
      <c r="G103" s="51" t="s">
        <v>3</v>
      </c>
      <c r="H103" s="51" t="s">
        <v>4</v>
      </c>
      <c r="I103" s="51" t="s">
        <v>5</v>
      </c>
    </row>
    <row r="104" spans="1:22" x14ac:dyDescent="0.2">
      <c r="A104" s="52">
        <v>1</v>
      </c>
      <c r="B104" s="53" t="s">
        <v>43</v>
      </c>
      <c r="C104" s="54"/>
      <c r="D104" s="55"/>
      <c r="E104" s="55">
        <v>3.6815000000000001E-2</v>
      </c>
      <c r="F104" s="55">
        <v>3.6630925000000002E-2</v>
      </c>
      <c r="G104" s="55">
        <v>3.6447770375000001E-2</v>
      </c>
      <c r="H104" s="55">
        <v>3.6265531523124998E-2</v>
      </c>
      <c r="I104" s="55">
        <v>3.6084203865509375E-2</v>
      </c>
    </row>
    <row r="105" spans="1:22" x14ac:dyDescent="0.2">
      <c r="A105" s="52">
        <v>2</v>
      </c>
      <c r="B105" s="53" t="s">
        <v>44</v>
      </c>
      <c r="C105" s="54"/>
      <c r="D105" s="55"/>
      <c r="E105" s="55">
        <v>4.6530000000000002E-2</v>
      </c>
      <c r="F105" s="55">
        <v>4.60647E-2</v>
      </c>
      <c r="G105" s="55">
        <v>4.5604052999999999E-2</v>
      </c>
      <c r="H105" s="55">
        <v>4.5148012469999999E-2</v>
      </c>
      <c r="I105" s="55">
        <v>4.4696532345300001E-2</v>
      </c>
    </row>
    <row r="106" spans="1:22" ht="15" x14ac:dyDescent="0.25">
      <c r="A106" s="52">
        <v>3</v>
      </c>
      <c r="B106" s="53" t="s">
        <v>20</v>
      </c>
      <c r="C106" s="54"/>
      <c r="D106" s="55"/>
      <c r="E106" s="55">
        <v>5.9289999999999995E-2</v>
      </c>
      <c r="F106" s="55">
        <v>5.8104199999999995E-2</v>
      </c>
      <c r="G106" s="55">
        <v>5.6942115999999994E-2</v>
      </c>
      <c r="H106" s="55">
        <v>5.5803273679999994E-2</v>
      </c>
      <c r="I106" s="139">
        <v>5.4687208206399995E-2</v>
      </c>
      <c r="J106" s="91"/>
      <c r="K106" s="140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</row>
    <row r="107" spans="1:22" ht="15.75" thickBot="1" x14ac:dyDescent="0.3">
      <c r="J107" s="91"/>
      <c r="K107" s="140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</row>
    <row r="108" spans="1:22" ht="13.5" thickBot="1" x14ac:dyDescent="0.25">
      <c r="A108" s="134" t="s">
        <v>45</v>
      </c>
      <c r="B108" s="135"/>
      <c r="C108" s="135"/>
      <c r="D108" s="135"/>
      <c r="E108" s="135"/>
      <c r="F108" s="135"/>
      <c r="G108" s="135"/>
      <c r="H108" s="135"/>
      <c r="I108" s="136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</row>
    <row r="109" spans="1:22" x14ac:dyDescent="0.2">
      <c r="A109" s="56" t="s">
        <v>6</v>
      </c>
      <c r="B109" s="57" t="s">
        <v>23</v>
      </c>
      <c r="C109" s="54"/>
      <c r="D109" s="57" t="s">
        <v>8</v>
      </c>
      <c r="E109" s="51" t="s">
        <v>1</v>
      </c>
      <c r="F109" s="51" t="s">
        <v>2</v>
      </c>
      <c r="G109" s="51" t="s">
        <v>3</v>
      </c>
      <c r="H109" s="51" t="s">
        <v>4</v>
      </c>
      <c r="I109" s="51" t="s">
        <v>5</v>
      </c>
      <c r="J109" s="101"/>
      <c r="K109" s="96"/>
      <c r="L109" s="91"/>
      <c r="M109" s="91"/>
      <c r="N109" s="91"/>
      <c r="O109" s="91"/>
      <c r="P109" s="101"/>
      <c r="Q109" s="101"/>
      <c r="R109" s="101"/>
      <c r="S109" s="101"/>
      <c r="T109" s="101"/>
      <c r="U109" s="101"/>
      <c r="V109" s="101"/>
    </row>
    <row r="110" spans="1:22" x14ac:dyDescent="0.2">
      <c r="A110" s="52">
        <v>1</v>
      </c>
      <c r="B110" s="53" t="s">
        <v>43</v>
      </c>
      <c r="C110" s="54"/>
      <c r="D110" s="55"/>
      <c r="E110" s="59">
        <v>1349.0518057252618</v>
      </c>
      <c r="F110" s="59">
        <v>1466.1495024622145</v>
      </c>
      <c r="G110" s="59">
        <v>1510.1339875360809</v>
      </c>
      <c r="H110" s="59">
        <v>1540.3366672868024</v>
      </c>
      <c r="I110" s="59">
        <v>1571.1434006325385</v>
      </c>
      <c r="J110" s="101"/>
      <c r="K110" s="96"/>
      <c r="L110" s="91"/>
      <c r="M110" s="91"/>
      <c r="N110" s="91"/>
      <c r="O110" s="91"/>
      <c r="P110" s="101"/>
      <c r="Q110" s="101"/>
      <c r="R110" s="101"/>
      <c r="S110" s="101"/>
      <c r="T110" s="101"/>
      <c r="U110" s="101"/>
      <c r="V110" s="101"/>
    </row>
    <row r="111" spans="1:22" x14ac:dyDescent="0.2">
      <c r="A111" s="52">
        <v>2</v>
      </c>
      <c r="B111" s="53" t="s">
        <v>44</v>
      </c>
      <c r="C111" s="54"/>
      <c r="D111" s="55"/>
      <c r="E111" s="59">
        <v>1973.3907768161073</v>
      </c>
      <c r="F111" s="59">
        <v>2057.3753608416773</v>
      </c>
      <c r="G111" s="59">
        <v>2177.6303955835388</v>
      </c>
      <c r="H111" s="59">
        <v>2285.4091185340576</v>
      </c>
      <c r="I111" s="59">
        <v>2398.7187554386896</v>
      </c>
      <c r="J111" s="101"/>
      <c r="K111" s="96"/>
      <c r="L111" s="97"/>
      <c r="M111" s="91"/>
      <c r="N111" s="91"/>
      <c r="O111" s="91"/>
      <c r="P111" s="101"/>
      <c r="Q111" s="101"/>
      <c r="R111" s="101"/>
      <c r="S111" s="101"/>
      <c r="T111" s="101"/>
      <c r="U111" s="101"/>
      <c r="V111" s="101"/>
    </row>
    <row r="112" spans="1:22" ht="27.75" customHeight="1" x14ac:dyDescent="0.2">
      <c r="A112" s="52">
        <v>3</v>
      </c>
      <c r="B112" s="53" t="s">
        <v>20</v>
      </c>
      <c r="C112" s="54"/>
      <c r="D112" s="55"/>
      <c r="E112" s="60">
        <v>3350.7775052548877</v>
      </c>
      <c r="F112" s="60">
        <v>3581.3640662526286</v>
      </c>
      <c r="G112" s="60">
        <v>3724.6186289027337</v>
      </c>
      <c r="H112" s="60">
        <v>3873.6033740588427</v>
      </c>
      <c r="I112" s="60">
        <v>4028.5475090211967</v>
      </c>
      <c r="J112" s="141"/>
      <c r="K112" s="96"/>
      <c r="L112" s="97"/>
      <c r="M112" s="91"/>
      <c r="N112" s="91"/>
      <c r="O112" s="91"/>
      <c r="P112" s="142"/>
      <c r="Q112" s="119"/>
      <c r="R112" s="119"/>
      <c r="S112" s="119"/>
      <c r="T112" s="119"/>
      <c r="U112" s="119"/>
      <c r="V112" s="119"/>
    </row>
    <row r="113" spans="1:15" ht="13.5" thickBot="1" x14ac:dyDescent="0.25">
      <c r="A113" s="61"/>
      <c r="B113" s="62" t="s">
        <v>46</v>
      </c>
      <c r="C113" s="63"/>
      <c r="D113" s="63"/>
      <c r="E113" s="64">
        <f>SUM(E110:E112)</f>
        <v>6673.2200877962568</v>
      </c>
      <c r="F113" s="64">
        <f t="shared" ref="F113:I113" si="46">SUM(F110:F112)</f>
        <v>7104.8889295565205</v>
      </c>
      <c r="G113" s="64">
        <f t="shared" si="46"/>
        <v>7412.3830120223538</v>
      </c>
      <c r="H113" s="64">
        <f t="shared" si="46"/>
        <v>7699.3491598797027</v>
      </c>
      <c r="I113" s="64">
        <f t="shared" si="46"/>
        <v>7998.4096650924248</v>
      </c>
    </row>
    <row r="114" spans="1:15" ht="13.5" thickBot="1" x14ac:dyDescent="0.25">
      <c r="K114" s="65"/>
      <c r="L114" s="66"/>
      <c r="M114" s="38"/>
      <c r="N114" s="38"/>
      <c r="O114" s="38"/>
    </row>
    <row r="115" spans="1:15" ht="13.5" thickBot="1" x14ac:dyDescent="0.25">
      <c r="A115" s="120" t="s">
        <v>47</v>
      </c>
      <c r="B115" s="121"/>
      <c r="C115" s="121"/>
      <c r="D115" s="121"/>
      <c r="E115" s="121"/>
      <c r="F115" s="121"/>
      <c r="G115" s="121"/>
      <c r="H115" s="121"/>
      <c r="I115" s="122"/>
      <c r="K115" s="65"/>
      <c r="L115" s="10"/>
    </row>
    <row r="116" spans="1:15" x14ac:dyDescent="0.2">
      <c r="A116" s="33" t="s">
        <v>6</v>
      </c>
      <c r="B116" s="34" t="s">
        <v>23</v>
      </c>
      <c r="C116" s="35"/>
      <c r="D116" s="34" t="s">
        <v>8</v>
      </c>
      <c r="E116" s="5" t="s">
        <v>1</v>
      </c>
      <c r="F116" s="5" t="s">
        <v>2</v>
      </c>
      <c r="G116" s="5" t="s">
        <v>3</v>
      </c>
      <c r="H116" s="5" t="s">
        <v>4</v>
      </c>
      <c r="I116" s="5" t="s">
        <v>5</v>
      </c>
      <c r="K116" s="65"/>
      <c r="L116" s="66"/>
      <c r="M116" s="38"/>
      <c r="N116" s="38"/>
      <c r="O116" s="38"/>
    </row>
    <row r="117" spans="1:15" x14ac:dyDescent="0.2">
      <c r="A117" s="14">
        <v>1</v>
      </c>
      <c r="B117" s="40" t="s">
        <v>43</v>
      </c>
      <c r="C117" s="1"/>
      <c r="D117" s="67"/>
      <c r="E117" s="15">
        <f>E110/(1-E104)</f>
        <v>1400.6154640336611</v>
      </c>
      <c r="F117" s="15">
        <f t="shared" ref="F117:I117" si="47">F110/(1-F104)</f>
        <v>1521.8980352490705</v>
      </c>
      <c r="G117" s="15">
        <f t="shared" si="47"/>
        <v>1567.2570111988659</v>
      </c>
      <c r="H117" s="15">
        <f t="shared" si="47"/>
        <v>1598.2998612898143</v>
      </c>
      <c r="I117" s="15">
        <f t="shared" si="47"/>
        <v>1629.9591799752229</v>
      </c>
    </row>
    <row r="118" spans="1:15" ht="13.5" thickBot="1" x14ac:dyDescent="0.25">
      <c r="K118" s="68"/>
      <c r="L118" s="68"/>
      <c r="M118" s="68"/>
      <c r="N118" s="68"/>
      <c r="O118" s="68"/>
    </row>
    <row r="119" spans="1:15" ht="13.5" thickBot="1" x14ac:dyDescent="0.25">
      <c r="A119" s="123" t="s">
        <v>48</v>
      </c>
      <c r="B119" s="124"/>
      <c r="C119" s="124"/>
      <c r="D119" s="124"/>
      <c r="E119" s="124"/>
      <c r="F119" s="124"/>
      <c r="G119" s="124"/>
      <c r="H119" s="124"/>
      <c r="I119" s="125"/>
      <c r="K119" s="68"/>
      <c r="L119" s="68"/>
      <c r="M119" s="68"/>
      <c r="N119" s="68"/>
      <c r="O119" s="68"/>
    </row>
    <row r="120" spans="1:15" x14ac:dyDescent="0.2">
      <c r="A120" s="33" t="s">
        <v>6</v>
      </c>
      <c r="B120" s="34" t="s">
        <v>23</v>
      </c>
      <c r="C120" s="35"/>
      <c r="D120" s="34" t="s">
        <v>8</v>
      </c>
      <c r="E120" s="5" t="s">
        <v>1</v>
      </c>
      <c r="F120" s="5" t="s">
        <v>2</v>
      </c>
      <c r="G120" s="5" t="s">
        <v>3</v>
      </c>
      <c r="H120" s="5" t="s">
        <v>4</v>
      </c>
      <c r="I120" s="5" t="s">
        <v>5</v>
      </c>
      <c r="K120" s="68"/>
      <c r="L120" s="68"/>
      <c r="M120" s="68"/>
      <c r="N120" s="68"/>
      <c r="O120" s="68"/>
    </row>
    <row r="121" spans="1:15" x14ac:dyDescent="0.2">
      <c r="A121" s="14">
        <v>1</v>
      </c>
      <c r="B121" s="40" t="s">
        <v>43</v>
      </c>
      <c r="C121" s="1"/>
      <c r="D121" s="67"/>
      <c r="E121" s="15">
        <f>E$122/(1-E$104)</f>
        <v>2148.8017577114447</v>
      </c>
      <c r="F121" s="15">
        <f t="shared" ref="F121:I121" si="48">F$122/(1-F$104)</f>
        <v>2238.7310022154998</v>
      </c>
      <c r="G121" s="15">
        <f t="shared" si="48"/>
        <v>2367.9925013072693</v>
      </c>
      <c r="H121" s="15">
        <f t="shared" si="48"/>
        <v>2483.5362727995375</v>
      </c>
      <c r="I121" s="15">
        <f t="shared" si="48"/>
        <v>2604.9469265162052</v>
      </c>
    </row>
    <row r="122" spans="1:15" ht="13.5" thickBot="1" x14ac:dyDescent="0.25">
      <c r="A122" s="17">
        <v>2</v>
      </c>
      <c r="B122" s="43" t="s">
        <v>44</v>
      </c>
      <c r="C122" s="43"/>
      <c r="D122" s="43"/>
      <c r="E122" s="44">
        <f>E111/(1-E105)</f>
        <v>2069.6936210012977</v>
      </c>
      <c r="F122" s="44">
        <f t="shared" ref="F122:I122" si="49">F111/(1-F105)</f>
        <v>2156.724214778169</v>
      </c>
      <c r="G122" s="44">
        <f t="shared" si="49"/>
        <v>2281.6844543698999</v>
      </c>
      <c r="H122" s="44">
        <f t="shared" si="49"/>
        <v>2393.4695098095017</v>
      </c>
      <c r="I122" s="44">
        <f t="shared" si="49"/>
        <v>2510.9494905609622</v>
      </c>
      <c r="K122" s="10"/>
      <c r="L122" s="10"/>
      <c r="M122" s="10"/>
      <c r="N122" s="10"/>
      <c r="O122" s="10"/>
    </row>
    <row r="123" spans="1:15" ht="13.5" thickBot="1" x14ac:dyDescent="0.25">
      <c r="K123" s="10"/>
      <c r="L123" s="10"/>
      <c r="M123" s="10"/>
      <c r="N123" s="10"/>
      <c r="O123" s="10"/>
    </row>
    <row r="124" spans="1:15" ht="13.5" thickBot="1" x14ac:dyDescent="0.25">
      <c r="A124" s="123" t="s">
        <v>49</v>
      </c>
      <c r="B124" s="124"/>
      <c r="C124" s="124"/>
      <c r="D124" s="124"/>
      <c r="E124" s="124"/>
      <c r="F124" s="124"/>
      <c r="G124" s="124"/>
      <c r="H124" s="124"/>
      <c r="I124" s="125"/>
      <c r="K124" s="10"/>
      <c r="L124" s="10"/>
      <c r="M124" s="10"/>
      <c r="N124" s="10"/>
      <c r="O124" s="10"/>
    </row>
    <row r="125" spans="1:15" x14ac:dyDescent="0.2">
      <c r="A125" s="33" t="s">
        <v>6</v>
      </c>
      <c r="B125" s="34" t="s">
        <v>23</v>
      </c>
      <c r="C125" s="35"/>
      <c r="D125" s="34" t="s">
        <v>8</v>
      </c>
      <c r="E125" s="5" t="s">
        <v>1</v>
      </c>
      <c r="F125" s="5" t="s">
        <v>2</v>
      </c>
      <c r="G125" s="5" t="s">
        <v>3</v>
      </c>
      <c r="H125" s="5" t="s">
        <v>4</v>
      </c>
      <c r="I125" s="5" t="s">
        <v>5</v>
      </c>
    </row>
    <row r="126" spans="1:15" x14ac:dyDescent="0.2">
      <c r="A126" s="14">
        <v>1</v>
      </c>
      <c r="B126" s="40" t="s">
        <v>43</v>
      </c>
      <c r="C126" s="1"/>
      <c r="D126" s="67"/>
      <c r="E126" s="15">
        <f>E127/(1-E104)</f>
        <v>3878.582976994122</v>
      </c>
      <c r="F126" s="15">
        <f t="shared" ref="F126:I127" si="50">F127/(1-F104)</f>
        <v>4137.4617372497205</v>
      </c>
      <c r="G126" s="15">
        <f t="shared" si="50"/>
        <v>4294.7670639395237</v>
      </c>
      <c r="H126" s="15">
        <f t="shared" si="50"/>
        <v>4458.1965515120683</v>
      </c>
      <c r="I126" s="15">
        <f t="shared" si="50"/>
        <v>4627.9909759053335</v>
      </c>
    </row>
    <row r="127" spans="1:15" x14ac:dyDescent="0.2">
      <c r="A127" s="14">
        <v>2</v>
      </c>
      <c r="B127" s="1" t="s">
        <v>44</v>
      </c>
      <c r="C127" s="1"/>
      <c r="D127" s="1"/>
      <c r="E127" s="15">
        <f>E128/(1-E105)</f>
        <v>3735.7929446960834</v>
      </c>
      <c r="F127" s="15">
        <f t="shared" si="50"/>
        <v>3985.9026866621566</v>
      </c>
      <c r="G127" s="15">
        <f t="shared" si="50"/>
        <v>4138.2323801789425</v>
      </c>
      <c r="H127" s="15">
        <f t="shared" si="50"/>
        <v>4296.5176839369205</v>
      </c>
      <c r="I127" s="15">
        <f t="shared" si="50"/>
        <v>4460.9936060430282</v>
      </c>
    </row>
    <row r="128" spans="1:15" ht="13.5" thickBot="1" x14ac:dyDescent="0.25">
      <c r="A128" s="17">
        <v>3</v>
      </c>
      <c r="B128" s="43" t="s">
        <v>20</v>
      </c>
      <c r="C128" s="43"/>
      <c r="D128" s="43"/>
      <c r="E128" s="44">
        <f>E$112/(1-E106)</f>
        <v>3561.9664989793746</v>
      </c>
      <c r="F128" s="44">
        <f t="shared" ref="F128:I128" si="51">F$112/(1-F106)</f>
        <v>3802.2932751718704</v>
      </c>
      <c r="G128" s="44">
        <f t="shared" si="51"/>
        <v>3949.5122113869456</v>
      </c>
      <c r="H128" s="44">
        <f t="shared" si="51"/>
        <v>4102.5384499649608</v>
      </c>
      <c r="I128" s="44">
        <f t="shared" si="51"/>
        <v>4261.6026610383497</v>
      </c>
    </row>
    <row r="129" spans="1:19" ht="13.5" thickBot="1" x14ac:dyDescent="0.25">
      <c r="A129" s="123" t="s">
        <v>50</v>
      </c>
      <c r="B129" s="124"/>
      <c r="C129" s="124"/>
      <c r="D129" s="124"/>
      <c r="E129" s="124"/>
      <c r="F129" s="124"/>
      <c r="G129" s="124"/>
      <c r="H129" s="124"/>
      <c r="I129" s="125"/>
    </row>
    <row r="130" spans="1:19" x14ac:dyDescent="0.2">
      <c r="A130" s="33" t="s">
        <v>6</v>
      </c>
      <c r="B130" s="34" t="s">
        <v>23</v>
      </c>
      <c r="C130" s="35"/>
      <c r="D130" s="34" t="s">
        <v>8</v>
      </c>
      <c r="E130" s="5" t="s">
        <v>1</v>
      </c>
      <c r="F130" s="5" t="s">
        <v>2</v>
      </c>
      <c r="G130" s="5" t="s">
        <v>3</v>
      </c>
      <c r="H130" s="5" t="s">
        <v>4</v>
      </c>
      <c r="I130" s="5" t="s">
        <v>5</v>
      </c>
    </row>
    <row r="131" spans="1:19" x14ac:dyDescent="0.2">
      <c r="A131" s="14">
        <v>1</v>
      </c>
      <c r="B131" s="40" t="s">
        <v>43</v>
      </c>
      <c r="C131" s="1"/>
      <c r="D131" s="67"/>
      <c r="E131" s="15">
        <f>E126+E121+E117</f>
        <v>7428.0001987392279</v>
      </c>
      <c r="F131" s="15">
        <f t="shared" ref="F131:I131" si="52">F126+F121+F117</f>
        <v>7898.090774714291</v>
      </c>
      <c r="G131" s="15">
        <f t="shared" si="52"/>
        <v>8230.0165764456597</v>
      </c>
      <c r="H131" s="15">
        <f t="shared" si="52"/>
        <v>8540.0326856014199</v>
      </c>
      <c r="I131" s="15">
        <f t="shared" si="52"/>
        <v>8862.8970823967611</v>
      </c>
    </row>
    <row r="132" spans="1:19" x14ac:dyDescent="0.2">
      <c r="A132" s="14">
        <v>2</v>
      </c>
      <c r="B132" s="1" t="s">
        <v>44</v>
      </c>
      <c r="C132" s="1"/>
      <c r="D132" s="1"/>
      <c r="E132" s="15">
        <f>E122+E127</f>
        <v>5805.4865656973816</v>
      </c>
      <c r="F132" s="15">
        <f t="shared" ref="F132:I132" si="53">F122+F127</f>
        <v>6142.626901440326</v>
      </c>
      <c r="G132" s="15">
        <f t="shared" si="53"/>
        <v>6419.9168345488424</v>
      </c>
      <c r="H132" s="15">
        <f t="shared" si="53"/>
        <v>6689.9871937464222</v>
      </c>
      <c r="I132" s="15">
        <f t="shared" si="53"/>
        <v>6971.9430966039909</v>
      </c>
    </row>
    <row r="133" spans="1:19" ht="13.5" thickBot="1" x14ac:dyDescent="0.25">
      <c r="A133" s="17">
        <v>3</v>
      </c>
      <c r="B133" s="43" t="s">
        <v>20</v>
      </c>
      <c r="C133" s="43"/>
      <c r="D133" s="43"/>
      <c r="E133" s="44">
        <f>E128</f>
        <v>3561.9664989793746</v>
      </c>
      <c r="F133" s="44">
        <f t="shared" ref="F133:I133" si="54">F128</f>
        <v>3802.2932751718704</v>
      </c>
      <c r="G133" s="44">
        <f t="shared" si="54"/>
        <v>3949.5122113869456</v>
      </c>
      <c r="H133" s="44">
        <f t="shared" si="54"/>
        <v>4102.5384499649608</v>
      </c>
      <c r="I133" s="44">
        <f t="shared" si="54"/>
        <v>4261.6026610383497</v>
      </c>
    </row>
    <row r="134" spans="1:19" ht="13.5" thickBot="1" x14ac:dyDescent="0.25"/>
    <row r="135" spans="1:19" ht="13.5" thickBo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K135" s="113" t="s">
        <v>51</v>
      </c>
      <c r="L135" s="114"/>
      <c r="M135" s="114"/>
      <c r="N135" s="114"/>
      <c r="O135" s="114"/>
      <c r="P135" s="114"/>
      <c r="Q135" s="114"/>
      <c r="R135" s="114"/>
      <c r="S135" s="115"/>
    </row>
    <row r="136" spans="1:19" x14ac:dyDescent="0.2">
      <c r="A136" s="92"/>
      <c r="B136" s="92"/>
      <c r="C136" s="91"/>
      <c r="D136" s="92"/>
      <c r="E136" s="93"/>
      <c r="F136" s="93"/>
      <c r="G136" s="93"/>
      <c r="H136" s="93"/>
      <c r="I136" s="93"/>
      <c r="K136" s="33" t="s">
        <v>6</v>
      </c>
      <c r="L136" s="34" t="s">
        <v>23</v>
      </c>
      <c r="M136" s="35"/>
      <c r="N136" s="34" t="s">
        <v>8</v>
      </c>
      <c r="O136" s="5" t="s">
        <v>1</v>
      </c>
      <c r="P136" s="5" t="s">
        <v>2</v>
      </c>
      <c r="Q136" s="5" t="s">
        <v>3</v>
      </c>
      <c r="R136" s="5" t="s">
        <v>4</v>
      </c>
      <c r="S136" s="5" t="s">
        <v>5</v>
      </c>
    </row>
    <row r="137" spans="1:19" x14ac:dyDescent="0.2">
      <c r="A137" s="91"/>
      <c r="B137" s="94"/>
      <c r="C137" s="91"/>
      <c r="D137" s="95"/>
      <c r="E137" s="96"/>
      <c r="F137" s="96"/>
      <c r="G137" s="96"/>
      <c r="H137" s="96"/>
      <c r="I137" s="96"/>
      <c r="K137" s="14">
        <v>1</v>
      </c>
      <c r="L137" s="69" t="s">
        <v>43</v>
      </c>
      <c r="M137" s="70"/>
      <c r="N137" s="71"/>
      <c r="O137" s="72">
        <f>E$64/(E$117+E$121+E$126)*E$117</f>
        <v>58.087587712756523</v>
      </c>
      <c r="P137" s="72">
        <f t="shared" ref="P137:S137" si="55">F$64/(F$117+F$121+F$126)*F$117</f>
        <v>65.845631604423787</v>
      </c>
      <c r="Q137" s="72">
        <f t="shared" si="55"/>
        <v>69.252641338480984</v>
      </c>
      <c r="R137" s="72">
        <f t="shared" si="55"/>
        <v>73.813490656836279</v>
      </c>
      <c r="S137" s="72">
        <f t="shared" si="55"/>
        <v>77.22783281374835</v>
      </c>
    </row>
    <row r="138" spans="1:19" x14ac:dyDescent="0.2">
      <c r="A138" s="91"/>
      <c r="B138" s="91"/>
      <c r="C138" s="91"/>
      <c r="D138" s="91"/>
      <c r="E138" s="96"/>
      <c r="F138" s="96"/>
      <c r="G138" s="96"/>
      <c r="H138" s="96"/>
      <c r="I138" s="96"/>
      <c r="K138" s="14">
        <v>2</v>
      </c>
      <c r="L138" s="70" t="s">
        <v>44</v>
      </c>
      <c r="M138" s="70"/>
      <c r="N138" s="70"/>
      <c r="O138" s="72">
        <f>E$64/(E$117+E$121+E$126)*E$121</f>
        <v>89.117044459098707</v>
      </c>
      <c r="P138" s="72">
        <f t="shared" ref="P138:S138" si="56">F$64/(F$117+F$121+F$126)*F$121</f>
        <v>96.859745803640081</v>
      </c>
      <c r="Q138" s="72">
        <f t="shared" si="56"/>
        <v>104.63487112416973</v>
      </c>
      <c r="R138" s="72">
        <f t="shared" si="56"/>
        <v>114.69592528167162</v>
      </c>
      <c r="S138" s="72">
        <f t="shared" si="56"/>
        <v>123.42297169229673</v>
      </c>
    </row>
    <row r="139" spans="1:19" ht="13.5" thickBot="1" x14ac:dyDescent="0.25">
      <c r="A139" s="91"/>
      <c r="B139" s="91"/>
      <c r="C139" s="91"/>
      <c r="D139" s="91"/>
      <c r="E139" s="96"/>
      <c r="F139" s="96"/>
      <c r="G139" s="96"/>
      <c r="H139" s="96"/>
      <c r="I139" s="96"/>
      <c r="K139" s="17">
        <v>3</v>
      </c>
      <c r="L139" s="73" t="s">
        <v>20</v>
      </c>
      <c r="M139" s="73"/>
      <c r="N139" s="73"/>
      <c r="O139" s="72">
        <f>E$64/(E$117+E$121+E$126)*E$126</f>
        <v>160.85609124185407</v>
      </c>
      <c r="P139" s="72">
        <f t="shared" ref="P139:S139" si="57">F$64/(F$117+F$121+F$126)*F$126</f>
        <v>179.00922073518441</v>
      </c>
      <c r="Q139" s="72">
        <f t="shared" si="57"/>
        <v>189.77357318300449</v>
      </c>
      <c r="R139" s="72">
        <f t="shared" si="57"/>
        <v>205.89068263812212</v>
      </c>
      <c r="S139" s="72">
        <f t="shared" si="57"/>
        <v>219.27525409328729</v>
      </c>
    </row>
    <row r="140" spans="1:19" ht="13.5" thickBot="1" x14ac:dyDescent="0.25">
      <c r="A140" s="91"/>
      <c r="B140" s="91"/>
      <c r="C140" s="91"/>
      <c r="D140" s="91"/>
      <c r="E140" s="91"/>
      <c r="F140" s="91"/>
      <c r="G140" s="91"/>
      <c r="H140" s="91"/>
      <c r="I140" s="91"/>
    </row>
    <row r="141" spans="1:19" ht="13.5" thickBo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K141" s="113" t="s">
        <v>52</v>
      </c>
      <c r="L141" s="114"/>
      <c r="M141" s="114"/>
      <c r="N141" s="114"/>
      <c r="O141" s="114"/>
      <c r="P141" s="114"/>
      <c r="Q141" s="114"/>
      <c r="R141" s="114"/>
      <c r="S141" s="115"/>
    </row>
    <row r="142" spans="1:19" x14ac:dyDescent="0.2">
      <c r="A142" s="92"/>
      <c r="B142" s="92"/>
      <c r="C142" s="91"/>
      <c r="D142" s="92"/>
      <c r="E142" s="93"/>
      <c r="F142" s="93"/>
      <c r="G142" s="93"/>
      <c r="H142" s="93"/>
      <c r="I142" s="93"/>
      <c r="K142" s="33" t="s">
        <v>6</v>
      </c>
      <c r="L142" s="34" t="s">
        <v>23</v>
      </c>
      <c r="M142" s="35"/>
      <c r="N142" s="34" t="s">
        <v>8</v>
      </c>
      <c r="O142" s="5" t="s">
        <v>1</v>
      </c>
      <c r="P142" s="5" t="s">
        <v>2</v>
      </c>
      <c r="Q142" s="5" t="s">
        <v>3</v>
      </c>
      <c r="R142" s="5" t="s">
        <v>4</v>
      </c>
      <c r="S142" s="5" t="s">
        <v>5</v>
      </c>
    </row>
    <row r="143" spans="1:19" x14ac:dyDescent="0.2">
      <c r="A143" s="91"/>
      <c r="B143" s="91"/>
      <c r="C143" s="91"/>
      <c r="D143" s="97"/>
      <c r="E143" s="97"/>
      <c r="F143" s="97"/>
      <c r="G143" s="97"/>
      <c r="H143" s="97"/>
      <c r="I143" s="97"/>
      <c r="K143" s="14">
        <v>1</v>
      </c>
      <c r="L143" s="69" t="s">
        <v>43</v>
      </c>
      <c r="M143" s="70"/>
      <c r="N143" s="71"/>
      <c r="O143" s="72">
        <v>0</v>
      </c>
      <c r="P143" s="72">
        <v>0</v>
      </c>
      <c r="Q143" s="72">
        <v>0</v>
      </c>
      <c r="R143" s="72">
        <v>0</v>
      </c>
      <c r="S143" s="72">
        <v>0</v>
      </c>
    </row>
    <row r="144" spans="1:19" x14ac:dyDescent="0.2">
      <c r="A144" s="91"/>
      <c r="B144" s="91"/>
      <c r="C144" s="91"/>
      <c r="D144" s="91"/>
      <c r="E144" s="91"/>
      <c r="F144" s="91"/>
      <c r="G144" s="91"/>
      <c r="H144" s="91"/>
      <c r="I144" s="91"/>
      <c r="K144" s="14">
        <v>2</v>
      </c>
      <c r="L144" s="70" t="s">
        <v>44</v>
      </c>
      <c r="M144" s="70"/>
      <c r="N144" s="70"/>
      <c r="O144" s="72">
        <f>E$82/(E$122+E$127)*E$122</f>
        <v>627.96527916307207</v>
      </c>
      <c r="P144" s="72">
        <f t="shared" ref="P144:S144" si="58">F$82/(F$122+F$127)*F$122</f>
        <v>680.1000322078861</v>
      </c>
      <c r="Q144" s="72">
        <f t="shared" si="58"/>
        <v>751.31368554429889</v>
      </c>
      <c r="R144" s="72">
        <f t="shared" si="58"/>
        <v>841.82724368367656</v>
      </c>
      <c r="S144" s="72">
        <f t="shared" si="58"/>
        <v>936.81330582739997</v>
      </c>
    </row>
    <row r="145" spans="1:19" ht="13.5" thickBo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K145" s="17">
        <v>3</v>
      </c>
      <c r="L145" s="73" t="s">
        <v>20</v>
      </c>
      <c r="M145" s="73"/>
      <c r="N145" s="73"/>
      <c r="O145" s="72">
        <f>E$82/(E$122+E$127)*E$127</f>
        <v>1133.4761027463398</v>
      </c>
      <c r="P145" s="72">
        <f t="shared" ref="P145:S145" si="59">F$82/(F$122+F$127)*F$127</f>
        <v>1256.9119996898883</v>
      </c>
      <c r="Q145" s="72">
        <f t="shared" si="59"/>
        <v>1362.6382978752406</v>
      </c>
      <c r="R145" s="72">
        <f t="shared" si="59"/>
        <v>1511.1642845179447</v>
      </c>
      <c r="S145" s="72">
        <f t="shared" si="59"/>
        <v>1664.3577192858713</v>
      </c>
    </row>
    <row r="146" spans="1:19" ht="13.5" thickBot="1" x14ac:dyDescent="0.25">
      <c r="A146" s="92"/>
      <c r="B146" s="92"/>
      <c r="C146" s="91"/>
      <c r="D146" s="92"/>
      <c r="E146" s="93"/>
      <c r="F146" s="93"/>
      <c r="G146" s="93"/>
      <c r="H146" s="93"/>
      <c r="I146" s="93"/>
    </row>
    <row r="147" spans="1:19" ht="13.5" thickBot="1" x14ac:dyDescent="0.25">
      <c r="A147" s="91"/>
      <c r="B147" s="94"/>
      <c r="C147" s="91"/>
      <c r="D147" s="95"/>
      <c r="E147" s="96"/>
      <c r="F147" s="96"/>
      <c r="G147" s="96"/>
      <c r="H147" s="96"/>
      <c r="I147" s="96"/>
      <c r="K147" s="113" t="s">
        <v>55</v>
      </c>
      <c r="L147" s="114"/>
      <c r="M147" s="114"/>
      <c r="N147" s="114"/>
      <c r="O147" s="114"/>
      <c r="P147" s="114"/>
      <c r="Q147" s="114"/>
      <c r="R147" s="114"/>
      <c r="S147" s="115"/>
    </row>
    <row r="148" spans="1:19" x14ac:dyDescent="0.2">
      <c r="A148" s="91"/>
      <c r="B148" s="91"/>
      <c r="C148" s="91"/>
      <c r="D148" s="91"/>
      <c r="E148" s="96"/>
      <c r="F148" s="96"/>
      <c r="G148" s="96"/>
      <c r="H148" s="96"/>
      <c r="I148" s="96"/>
      <c r="K148" s="33" t="s">
        <v>6</v>
      </c>
      <c r="L148" s="34" t="s">
        <v>23</v>
      </c>
      <c r="M148" s="35"/>
      <c r="N148" s="34" t="s">
        <v>8</v>
      </c>
      <c r="O148" s="5" t="s">
        <v>1</v>
      </c>
      <c r="P148" s="5" t="s">
        <v>2</v>
      </c>
      <c r="Q148" s="5" t="s">
        <v>3</v>
      </c>
      <c r="R148" s="5" t="s">
        <v>4</v>
      </c>
      <c r="S148" s="5" t="s">
        <v>5</v>
      </c>
    </row>
    <row r="149" spans="1:19" x14ac:dyDescent="0.2">
      <c r="A149" s="91"/>
      <c r="B149" s="91"/>
      <c r="C149" s="91"/>
      <c r="D149" s="91"/>
      <c r="E149" s="96"/>
      <c r="F149" s="96"/>
      <c r="G149" s="96"/>
      <c r="H149" s="96"/>
      <c r="I149" s="96"/>
      <c r="K149" s="14">
        <v>1</v>
      </c>
      <c r="L149" s="69" t="s">
        <v>43</v>
      </c>
      <c r="M149" s="70"/>
      <c r="N149" s="71"/>
      <c r="O149" s="72">
        <v>0</v>
      </c>
      <c r="P149" s="72">
        <v>0</v>
      </c>
      <c r="Q149" s="72">
        <v>0</v>
      </c>
      <c r="R149" s="72">
        <v>0</v>
      </c>
      <c r="S149" s="72">
        <v>0</v>
      </c>
    </row>
    <row r="150" spans="1:19" x14ac:dyDescent="0.2">
      <c r="A150" s="91"/>
      <c r="B150" s="91"/>
      <c r="C150" s="91"/>
      <c r="D150" s="91"/>
      <c r="E150" s="91"/>
      <c r="F150" s="91"/>
      <c r="G150" s="91"/>
      <c r="H150" s="91"/>
      <c r="I150" s="91"/>
      <c r="K150" s="14">
        <v>2</v>
      </c>
      <c r="L150" s="70" t="s">
        <v>44</v>
      </c>
      <c r="M150" s="70"/>
      <c r="N150" s="70"/>
      <c r="O150" s="72">
        <v>0</v>
      </c>
      <c r="P150" s="72">
        <v>0</v>
      </c>
      <c r="Q150" s="72">
        <v>0</v>
      </c>
      <c r="R150" s="72">
        <v>0</v>
      </c>
      <c r="S150" s="72">
        <v>0</v>
      </c>
    </row>
    <row r="151" spans="1:19" ht="13.5" thickBot="1" x14ac:dyDescent="0.25">
      <c r="A151" s="91"/>
      <c r="B151" s="98"/>
      <c r="C151" s="91"/>
      <c r="D151" s="91"/>
      <c r="E151" s="93"/>
      <c r="F151" s="93"/>
      <c r="G151" s="93"/>
      <c r="H151" s="93"/>
      <c r="I151" s="93"/>
      <c r="J151" s="75"/>
      <c r="K151" s="17">
        <v>3</v>
      </c>
      <c r="L151" s="73" t="s">
        <v>20</v>
      </c>
      <c r="M151" s="73"/>
      <c r="N151" s="73"/>
      <c r="O151" s="74">
        <f>E$100</f>
        <v>1889.9280475938317</v>
      </c>
      <c r="P151" s="74">
        <f t="shared" ref="P151:S151" si="60">F$100</f>
        <v>2231.3660704123486</v>
      </c>
      <c r="Q151" s="74">
        <f t="shared" si="60"/>
        <v>2496.1268267139098</v>
      </c>
      <c r="R151" s="74">
        <f t="shared" si="60"/>
        <v>2846.908967126144</v>
      </c>
      <c r="S151" s="74">
        <f t="shared" si="60"/>
        <v>3281.6928542647456</v>
      </c>
    </row>
    <row r="152" spans="1:19" ht="13.5" thickBot="1" x14ac:dyDescent="0.25">
      <c r="A152" s="91"/>
      <c r="B152" s="99"/>
      <c r="C152" s="91"/>
      <c r="D152" s="91"/>
      <c r="E152" s="100"/>
      <c r="F152" s="100"/>
      <c r="G152" s="100"/>
      <c r="H152" s="100"/>
      <c r="I152" s="100"/>
      <c r="J152" s="75"/>
    </row>
    <row r="153" spans="1:19" ht="13.5" thickBot="1" x14ac:dyDescent="0.25">
      <c r="E153" s="76"/>
      <c r="F153" s="76"/>
      <c r="G153" s="76"/>
      <c r="H153" s="76"/>
      <c r="I153" s="76"/>
      <c r="J153" s="75"/>
      <c r="K153" s="113" t="s">
        <v>58</v>
      </c>
      <c r="L153" s="114"/>
      <c r="M153" s="114"/>
      <c r="N153" s="114"/>
      <c r="O153" s="114"/>
      <c r="P153" s="114"/>
      <c r="Q153" s="114"/>
      <c r="R153" s="114"/>
      <c r="S153" s="115"/>
    </row>
    <row r="154" spans="1:19" s="77" customFormat="1" x14ac:dyDescent="0.2">
      <c r="E154" s="78"/>
      <c r="F154" s="78"/>
      <c r="G154" s="78"/>
      <c r="H154" s="78"/>
      <c r="I154" s="78"/>
      <c r="K154" s="33" t="s">
        <v>6</v>
      </c>
      <c r="L154" s="34" t="s">
        <v>23</v>
      </c>
      <c r="M154" s="35"/>
      <c r="N154" s="34" t="s">
        <v>8</v>
      </c>
      <c r="O154" s="5" t="s">
        <v>1</v>
      </c>
      <c r="P154" s="5" t="s">
        <v>2</v>
      </c>
      <c r="Q154" s="5" t="s">
        <v>3</v>
      </c>
      <c r="R154" s="5" t="s">
        <v>4</v>
      </c>
      <c r="S154" s="5" t="s">
        <v>5</v>
      </c>
    </row>
    <row r="155" spans="1:19" x14ac:dyDescent="0.2">
      <c r="K155" s="14">
        <v>1</v>
      </c>
      <c r="L155" s="69" t="s">
        <v>43</v>
      </c>
      <c r="M155" s="70"/>
      <c r="N155" s="71"/>
      <c r="O155" s="79">
        <f>O137+O143+O149</f>
        <v>58.087587712756523</v>
      </c>
      <c r="P155" s="79">
        <f t="shared" ref="P155:S155" si="61">P137+P143+P149</f>
        <v>65.845631604423787</v>
      </c>
      <c r="Q155" s="79">
        <f t="shared" si="61"/>
        <v>69.252641338480984</v>
      </c>
      <c r="R155" s="79">
        <f t="shared" si="61"/>
        <v>73.813490656836279</v>
      </c>
      <c r="S155" s="79">
        <f t="shared" si="61"/>
        <v>77.22783281374835</v>
      </c>
    </row>
    <row r="156" spans="1:19" x14ac:dyDescent="0.2">
      <c r="K156" s="14">
        <v>2</v>
      </c>
      <c r="L156" s="70" t="s">
        <v>44</v>
      </c>
      <c r="M156" s="70"/>
      <c r="N156" s="70"/>
      <c r="O156" s="79">
        <f t="shared" ref="O156:S157" si="62">O138+O144+O150</f>
        <v>717.08232362217075</v>
      </c>
      <c r="P156" s="79">
        <f t="shared" si="62"/>
        <v>776.95977801152617</v>
      </c>
      <c r="Q156" s="79">
        <f t="shared" si="62"/>
        <v>855.94855666846865</v>
      </c>
      <c r="R156" s="79">
        <f t="shared" si="62"/>
        <v>956.52316896534819</v>
      </c>
      <c r="S156" s="79">
        <f t="shared" si="62"/>
        <v>1060.2362775196966</v>
      </c>
    </row>
    <row r="157" spans="1:19" ht="13.5" thickBot="1" x14ac:dyDescent="0.25">
      <c r="K157" s="17">
        <v>3</v>
      </c>
      <c r="L157" s="73" t="s">
        <v>20</v>
      </c>
      <c r="M157" s="73"/>
      <c r="N157" s="73"/>
      <c r="O157" s="79">
        <f t="shared" si="62"/>
        <v>3184.2602415820256</v>
      </c>
      <c r="P157" s="79">
        <f t="shared" si="62"/>
        <v>3667.2872908374211</v>
      </c>
      <c r="Q157" s="79">
        <f t="shared" si="62"/>
        <v>4048.538697772155</v>
      </c>
      <c r="R157" s="79">
        <f t="shared" si="62"/>
        <v>4563.9639342822111</v>
      </c>
      <c r="S157" s="79">
        <f t="shared" si="62"/>
        <v>5165.3258276439046</v>
      </c>
    </row>
    <row r="158" spans="1:19" ht="13.5" thickBot="1" x14ac:dyDescent="0.25"/>
    <row r="159" spans="1:19" ht="13.5" thickBot="1" x14ac:dyDescent="0.25">
      <c r="K159" s="116" t="s">
        <v>53</v>
      </c>
      <c r="L159" s="117"/>
      <c r="M159" s="117"/>
      <c r="N159" s="117"/>
      <c r="O159" s="117"/>
      <c r="P159" s="117"/>
      <c r="Q159" s="117"/>
      <c r="R159" s="117"/>
      <c r="S159" s="118"/>
    </row>
    <row r="160" spans="1:19" x14ac:dyDescent="0.2">
      <c r="K160" s="33" t="s">
        <v>6</v>
      </c>
      <c r="L160" s="34" t="s">
        <v>23</v>
      </c>
      <c r="M160" s="35"/>
      <c r="N160" s="34" t="s">
        <v>8</v>
      </c>
      <c r="O160" s="5" t="s">
        <v>1</v>
      </c>
      <c r="P160" s="5" t="s">
        <v>2</v>
      </c>
      <c r="Q160" s="5" t="s">
        <v>3</v>
      </c>
      <c r="R160" s="5" t="s">
        <v>4</v>
      </c>
      <c r="S160" s="5" t="s">
        <v>5</v>
      </c>
    </row>
    <row r="161" spans="11:19" ht="25.5" x14ac:dyDescent="0.2">
      <c r="K161" s="14">
        <v>1</v>
      </c>
      <c r="L161" s="80" t="s">
        <v>54</v>
      </c>
      <c r="M161" s="58"/>
      <c r="N161" s="81"/>
      <c r="O161" s="82">
        <f>O$155/(E$110*12)*10^4</f>
        <v>35.881737742413918</v>
      </c>
      <c r="P161" s="82">
        <f t="shared" ref="P161:S161" si="63">P$155/(F$110*12)*10^4</f>
        <v>37.425487358692671</v>
      </c>
      <c r="Q161" s="82">
        <f t="shared" si="63"/>
        <v>38.215505991553812</v>
      </c>
      <c r="R161" s="82">
        <f t="shared" si="63"/>
        <v>39.933634977591019</v>
      </c>
      <c r="S161" s="82">
        <f t="shared" si="63"/>
        <v>40.961587159313723</v>
      </c>
    </row>
    <row r="162" spans="11:19" x14ac:dyDescent="0.2">
      <c r="K162" s="14">
        <v>2</v>
      </c>
      <c r="L162" s="58" t="s">
        <v>56</v>
      </c>
      <c r="M162" s="58"/>
      <c r="N162" s="58"/>
      <c r="O162" s="82">
        <f>O$156/(E$111*12)*10^4</f>
        <v>302.81311235405695</v>
      </c>
      <c r="P162" s="82">
        <f t="shared" ref="P162:S162" si="64">P$156/(F$111*12)*10^4</f>
        <v>314.70508201837879</v>
      </c>
      <c r="Q162" s="82">
        <f t="shared" si="64"/>
        <v>327.55350280608587</v>
      </c>
      <c r="R162" s="82">
        <f t="shared" si="64"/>
        <v>348.77897105606485</v>
      </c>
      <c r="S162" s="82">
        <f t="shared" si="64"/>
        <v>368.33423229095041</v>
      </c>
    </row>
    <row r="163" spans="11:19" ht="13.5" thickBot="1" x14ac:dyDescent="0.25">
      <c r="K163" s="17">
        <v>3</v>
      </c>
      <c r="L163" s="83" t="s">
        <v>57</v>
      </c>
      <c r="M163" s="83"/>
      <c r="N163" s="83"/>
      <c r="O163" s="82">
        <f>O$157/(E$112*12)*10^4</f>
        <v>791.92073993480619</v>
      </c>
      <c r="P163" s="82">
        <f t="shared" ref="P163:S163" si="65">P$157/(F$112*12)*10^4</f>
        <v>853.3264660697422</v>
      </c>
      <c r="Q163" s="82">
        <f t="shared" si="65"/>
        <v>905.80609299518346</v>
      </c>
      <c r="R163" s="82">
        <f t="shared" si="65"/>
        <v>981.85149879795983</v>
      </c>
      <c r="S163" s="82">
        <f t="shared" si="65"/>
        <v>1068.4839089185991</v>
      </c>
    </row>
    <row r="166" spans="11:19" x14ac:dyDescent="0.2">
      <c r="O166" s="84"/>
      <c r="P166" s="84"/>
      <c r="Q166" s="84"/>
      <c r="R166" s="84"/>
      <c r="S166" s="84"/>
    </row>
    <row r="167" spans="11:19" x14ac:dyDescent="0.2">
      <c r="O167" s="84"/>
      <c r="P167" s="84"/>
      <c r="Q167" s="84"/>
      <c r="R167" s="84"/>
      <c r="S167" s="84"/>
    </row>
    <row r="168" spans="11:19" x14ac:dyDescent="0.2">
      <c r="O168" s="84"/>
      <c r="P168" s="84"/>
      <c r="Q168" s="84"/>
      <c r="R168" s="84"/>
      <c r="S168" s="84"/>
    </row>
    <row r="170" spans="11:19" x14ac:dyDescent="0.2">
      <c r="O170" s="84"/>
      <c r="P170" s="84"/>
      <c r="Q170" s="84"/>
      <c r="R170" s="84"/>
      <c r="S170" s="84"/>
    </row>
    <row r="171" spans="11:19" x14ac:dyDescent="0.2">
      <c r="O171" s="84"/>
      <c r="P171" s="84"/>
      <c r="Q171" s="84"/>
      <c r="R171" s="84"/>
      <c r="S171" s="84"/>
    </row>
    <row r="172" spans="11:19" x14ac:dyDescent="0.2">
      <c r="O172" s="84"/>
      <c r="P172" s="84"/>
      <c r="Q172" s="84"/>
      <c r="R172" s="84"/>
      <c r="S172" s="84"/>
    </row>
    <row r="174" spans="11:19" x14ac:dyDescent="0.2">
      <c r="O174" s="84"/>
      <c r="P174" s="84"/>
      <c r="Q174" s="84"/>
      <c r="R174" s="84"/>
      <c r="S174" s="84"/>
    </row>
    <row r="175" spans="11:19" x14ac:dyDescent="0.2">
      <c r="O175" s="84"/>
      <c r="P175" s="84"/>
      <c r="Q175" s="84"/>
      <c r="R175" s="84"/>
      <c r="S175" s="84"/>
    </row>
    <row r="176" spans="11:19" ht="13.5" thickBot="1" x14ac:dyDescent="0.25">
      <c r="O176" s="84"/>
      <c r="P176" s="84"/>
      <c r="Q176" s="84"/>
      <c r="R176" s="84"/>
      <c r="S176" s="84"/>
    </row>
    <row r="177" spans="21:26" ht="13.5" thickBot="1" x14ac:dyDescent="0.25">
      <c r="U177" s="85"/>
      <c r="V177" s="86"/>
      <c r="W177" s="86"/>
      <c r="X177" s="86"/>
      <c r="Y177" s="86"/>
      <c r="Z177" s="86"/>
    </row>
    <row r="178" spans="21:26" ht="13.5" thickBot="1" x14ac:dyDescent="0.25">
      <c r="U178" s="87"/>
      <c r="V178" s="88"/>
      <c r="W178" s="88"/>
      <c r="X178" s="88"/>
      <c r="Y178" s="88"/>
      <c r="Z178" s="88"/>
    </row>
    <row r="179" spans="21:26" ht="13.5" thickBot="1" x14ac:dyDescent="0.25"/>
    <row r="180" spans="21:26" ht="13.5" thickBot="1" x14ac:dyDescent="0.25">
      <c r="U180" s="89"/>
      <c r="V180" s="89"/>
      <c r="W180" s="90"/>
      <c r="X180" s="90"/>
      <c r="Y180" s="90"/>
      <c r="Z180" s="90"/>
    </row>
  </sheetData>
  <protectedRanges>
    <protectedRange sqref="D7:I7" name="Form 1.1e_3"/>
    <protectedRange sqref="D14:I14" name="Form 1.1e_4"/>
    <protectedRange sqref="D21:I21" name="Form 1.1e_5"/>
  </protectedRanges>
  <mergeCells count="27">
    <mergeCell ref="C1:F1"/>
    <mergeCell ref="J29:L29"/>
    <mergeCell ref="A141:I141"/>
    <mergeCell ref="K141:S141"/>
    <mergeCell ref="A145:I145"/>
    <mergeCell ref="K147:S147"/>
    <mergeCell ref="A30:I30"/>
    <mergeCell ref="A48:I48"/>
    <mergeCell ref="A66:I66"/>
    <mergeCell ref="A84:I84"/>
    <mergeCell ref="A102:I102"/>
    <mergeCell ref="A108:I108"/>
    <mergeCell ref="K153:S153"/>
    <mergeCell ref="K159:S159"/>
    <mergeCell ref="P112:V112"/>
    <mergeCell ref="A115:I115"/>
    <mergeCell ref="A119:I119"/>
    <mergeCell ref="A124:I124"/>
    <mergeCell ref="A129:I129"/>
    <mergeCell ref="A135:I135"/>
    <mergeCell ref="K135:S135"/>
    <mergeCell ref="J24:L24"/>
    <mergeCell ref="A2:I2"/>
    <mergeCell ref="O3:U3"/>
    <mergeCell ref="A9:I9"/>
    <mergeCell ref="A16:I16"/>
    <mergeCell ref="A23:I23"/>
  </mergeCells>
  <dataValidations disablePrompts="1" count="1">
    <dataValidation type="decimal" allowBlank="1" showInputMessage="1" showErrorMessage="1" sqref="D7:I7 D14:I14 D21:I21">
      <formula1>-1000000000000000000</formula1>
      <formula2>1000000000000000000</formula2>
    </dataValidation>
  </dataValidations>
  <pageMargins left="0.5" right="0.5" top="0.5" bottom="0.5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SP_Wheeling</vt:lpstr>
      <vt:lpstr>SP_Wheeling!Print_Area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AAORAC</dc:creator>
  <cp:lastModifiedBy>AAORAC</cp:lastModifiedBy>
  <cp:lastPrinted>2020-01-20T06:07:26Z</cp:lastPrinted>
  <dcterms:created xsi:type="dcterms:W3CDTF">2020-01-13T12:55:34Z</dcterms:created>
  <dcterms:modified xsi:type="dcterms:W3CDTF">2020-01-20T06:07:31Z</dcterms:modified>
</cp:coreProperties>
</file>