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 activeTab="2"/>
  </bookViews>
  <sheets>
    <sheet name="Assets" sheetId="1" r:id="rId1"/>
    <sheet name="FDA" sheetId="2" r:id="rId2"/>
    <sheet name="Depreciation" sheetId="3" r:id="rId3"/>
  </sheets>
  <externalReferences>
    <externalReference r:id="rId4"/>
    <externalReference r:id="rId5"/>
  </externalReferences>
  <definedNames>
    <definedName name="__BSD1">#REF!</definedName>
    <definedName name="__BSD2">#REF!</definedName>
    <definedName name="__IED1">#REF!</definedName>
    <definedName name="__IED2">#REF!</definedName>
    <definedName name="_Apr02">[1]Newabstract!#REF!</definedName>
    <definedName name="_Apr03">[1]Newabstract!#REF!</definedName>
    <definedName name="_Apr04">[1]Newabstract!#REF!</definedName>
    <definedName name="_Apr05">[1]Newabstract!#REF!</definedName>
    <definedName name="_Apr06">[1]Newabstract!#REF!</definedName>
    <definedName name="_Apr07">[1]Newabstract!#REF!</definedName>
    <definedName name="_Apr08">[1]Newabstract!#REF!</definedName>
    <definedName name="_Apr09">[1]Newabstract!#REF!</definedName>
    <definedName name="_Apr10">[1]Newabstract!#REF!</definedName>
    <definedName name="_Apr11">[1]Newabstract!#REF!</definedName>
    <definedName name="_Apr13">[1]Newabstract!#REF!</definedName>
    <definedName name="_Apr14">[1]Newabstract!#REF!</definedName>
    <definedName name="_Apr15">[1]Newabstract!#REF!</definedName>
    <definedName name="_Apr16">[1]Newabstract!#REF!</definedName>
    <definedName name="_Apr17">[1]Newabstract!#REF!</definedName>
    <definedName name="_Apr20">[1]Newabstract!#REF!</definedName>
    <definedName name="_Apr21">[1]Newabstract!#REF!</definedName>
    <definedName name="_Apr22">[1]Newabstract!#REF!</definedName>
    <definedName name="_Apr23">[1]Newabstract!#REF!</definedName>
    <definedName name="_Apr24">[1]Newabstract!#REF!</definedName>
    <definedName name="_Apr27">[1]Newabstract!#REF!</definedName>
    <definedName name="_Apr28">[1]Newabstract!#REF!</definedName>
    <definedName name="_Apr29">[1]Newabstract!#REF!</definedName>
    <definedName name="_Apr30">[1]Newabstract!#REF!</definedName>
    <definedName name="_BSD1">#REF!</definedName>
    <definedName name="_BSD2">#REF!</definedName>
    <definedName name="_IED1">#REF!</definedName>
    <definedName name="_IED2">#REF!</definedName>
    <definedName name="_Mar06">[1]Newabstract!#REF!</definedName>
    <definedName name="_Mar09">[1]Newabstract!#REF!</definedName>
    <definedName name="_Mar10">[1]Newabstract!#REF!</definedName>
    <definedName name="_Mar11">[1]Newabstract!#REF!</definedName>
    <definedName name="_Mar12">[1]Newabstract!#REF!</definedName>
    <definedName name="_Mar13">[1]Newabstract!#REF!</definedName>
    <definedName name="_Mar16">[1]Newabstract!#REF!</definedName>
    <definedName name="_Mar17">[1]Newabstract!#REF!</definedName>
    <definedName name="_Mar18">[1]Newabstract!#REF!</definedName>
    <definedName name="_Mar19">[1]Newabstract!#REF!</definedName>
    <definedName name="_Mar20">[1]Newabstract!#REF!</definedName>
    <definedName name="_Mar23">[1]Newabstract!#REF!</definedName>
    <definedName name="_Mar24">[1]Newabstract!#REF!</definedName>
    <definedName name="_Mar25">[1]Newabstract!#REF!</definedName>
    <definedName name="_Mar26">[1]Newabstract!#REF!</definedName>
    <definedName name="_Mar27">[1]Newabstract!#REF!</definedName>
    <definedName name="_Mar28">[1]Newabstract!#REF!</definedName>
    <definedName name="_Mar30">[1]Newabstract!#REF!</definedName>
    <definedName name="_Mar31">[1]Newabstract!#REF!</definedName>
    <definedName name="ab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rore">[2]General!$A$7</definedName>
    <definedName name="def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iscom1F1">#REF!</definedName>
    <definedName name="Discom1F2">#REF!</definedName>
    <definedName name="Discom1F3">#REF!</definedName>
    <definedName name="Discom1F4">#REF!</definedName>
    <definedName name="Discom1F6">#REF!</definedName>
    <definedName name="Discom2F1">#REF!</definedName>
    <definedName name="Discom2F2">#REF!</definedName>
    <definedName name="Discom2F3">#REF!</definedName>
    <definedName name="Discom2F4">#REF!</definedName>
    <definedName name="Discom2F6">#REF!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ndred">[2]General!$A$3</definedName>
    <definedName name="million">[2]General!$A$6</definedName>
    <definedName name="_xlnm.Print_Area" localSheetId="0">Assets!$B$1:$L$29</definedName>
    <definedName name="_xlnm.Print_Area" localSheetId="2">Depreciation!$B$2:$AD$36</definedName>
    <definedName name="_xlnm.Print_Area" localSheetId="1">FDA!$O$2:$AC$29</definedName>
    <definedName name="_xlnm.Print_Titles" localSheetId="0">Assets!$B:$B</definedName>
    <definedName name="_xlnm.Print_Titles" localSheetId="2">Depreciation!$B:$B</definedName>
    <definedName name="thousand">[2]General!$A$4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YEAR">#REF!</definedName>
  </definedNames>
  <calcPr calcId="144525"/>
</workbook>
</file>

<file path=xl/calcChain.xml><?xml version="1.0" encoding="utf-8"?>
<calcChain xmlns="http://schemas.openxmlformats.org/spreadsheetml/2006/main">
  <c r="W37" i="3" l="1"/>
  <c r="AC37" i="3"/>
  <c r="Z37" i="3"/>
  <c r="Z13" i="3" s="1"/>
  <c r="T37" i="3"/>
  <c r="T13" i="3" s="1"/>
  <c r="Q37" i="3"/>
  <c r="Q13" i="3" s="1"/>
  <c r="AC28" i="3"/>
  <c r="Z28" i="3"/>
  <c r="W28" i="3"/>
  <c r="T28" i="3"/>
  <c r="Q28" i="3"/>
  <c r="P28" i="3"/>
  <c r="M28" i="3"/>
  <c r="AC27" i="3"/>
  <c r="Z27" i="3"/>
  <c r="W27" i="3"/>
  <c r="T27" i="3"/>
  <c r="Q27" i="3"/>
  <c r="AC26" i="3"/>
  <c r="Z26" i="3"/>
  <c r="W26" i="3"/>
  <c r="T26" i="3"/>
  <c r="Q26" i="3"/>
  <c r="AC25" i="3"/>
  <c r="Z25" i="3"/>
  <c r="W25" i="3"/>
  <c r="T25" i="3"/>
  <c r="Q25" i="3"/>
  <c r="AC23" i="3"/>
  <c r="Z23" i="3"/>
  <c r="W23" i="3"/>
  <c r="T23" i="3"/>
  <c r="Q23" i="3"/>
  <c r="AC15" i="3"/>
  <c r="Z15" i="3"/>
  <c r="W15" i="3"/>
  <c r="T15" i="3"/>
  <c r="Q15" i="3"/>
  <c r="AC13" i="3"/>
  <c r="W13" i="3"/>
  <c r="N13" i="3"/>
  <c r="AC7" i="3"/>
  <c r="Z7" i="3"/>
  <c r="W7" i="3"/>
  <c r="T7" i="3"/>
  <c r="Q7" i="3"/>
  <c r="K29" i="3"/>
  <c r="E29" i="3"/>
  <c r="P29" i="2"/>
  <c r="M26" i="3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13" i="2"/>
  <c r="AC29" i="2"/>
  <c r="AB29" i="2"/>
  <c r="AA29" i="2"/>
  <c r="Z29" i="2"/>
  <c r="Y29" i="2"/>
  <c r="X29" i="2"/>
  <c r="W29" i="2"/>
  <c r="V29" i="2"/>
  <c r="U29" i="2"/>
  <c r="T29" i="2"/>
  <c r="S29" i="2"/>
  <c r="F29" i="1"/>
  <c r="E29" i="1"/>
  <c r="D29" i="1"/>
  <c r="P26" i="3"/>
  <c r="N25" i="3"/>
  <c r="AC24" i="3"/>
  <c r="Z24" i="3"/>
  <c r="W24" i="3"/>
  <c r="T24" i="3"/>
  <c r="Q24" i="3"/>
  <c r="N24" i="3"/>
  <c r="N23" i="3"/>
  <c r="AC21" i="3"/>
  <c r="Z21" i="3"/>
  <c r="W21" i="3"/>
  <c r="T21" i="3"/>
  <c r="Q21" i="3"/>
  <c r="N21" i="3"/>
  <c r="AC20" i="3"/>
  <c r="Z20" i="3"/>
  <c r="W20" i="3"/>
  <c r="T20" i="3"/>
  <c r="Q20" i="3"/>
  <c r="N20" i="3"/>
  <c r="AC19" i="3"/>
  <c r="Z19" i="3"/>
  <c r="W19" i="3"/>
  <c r="T19" i="3"/>
  <c r="Q19" i="3"/>
  <c r="N19" i="3"/>
  <c r="AC16" i="3"/>
  <c r="Z16" i="3"/>
  <c r="W16" i="3"/>
  <c r="T16" i="3"/>
  <c r="Q16" i="3"/>
  <c r="N16" i="3"/>
  <c r="AC14" i="3"/>
  <c r="Z14" i="3"/>
  <c r="W14" i="3"/>
  <c r="T14" i="3"/>
  <c r="Q14" i="3"/>
  <c r="N14" i="3"/>
  <c r="AC12" i="3"/>
  <c r="Z12" i="3"/>
  <c r="W12" i="3"/>
  <c r="T12" i="3"/>
  <c r="Q12" i="3"/>
  <c r="N12" i="3"/>
  <c r="AC11" i="3"/>
  <c r="Z11" i="3"/>
  <c r="W11" i="3"/>
  <c r="T11" i="3"/>
  <c r="Q11" i="3"/>
  <c r="N11" i="3"/>
  <c r="AC10" i="3"/>
  <c r="Z10" i="3"/>
  <c r="W10" i="3"/>
  <c r="T10" i="3"/>
  <c r="Q10" i="3"/>
  <c r="N10" i="3"/>
  <c r="AC8" i="3"/>
  <c r="Z8" i="3"/>
  <c r="W8" i="3"/>
  <c r="T8" i="3"/>
  <c r="Q8" i="3"/>
  <c r="N8" i="3"/>
  <c r="AC6" i="3"/>
  <c r="Z6" i="3"/>
  <c r="W6" i="3"/>
  <c r="T6" i="3"/>
  <c r="Q6" i="3"/>
  <c r="N6" i="3"/>
  <c r="AC5" i="3"/>
  <c r="Z5" i="3"/>
  <c r="W5" i="3"/>
  <c r="T5" i="3"/>
  <c r="Q5" i="3"/>
  <c r="N5" i="3"/>
  <c r="S28" i="3" l="1"/>
  <c r="U28" i="3" s="1"/>
  <c r="R28" i="3"/>
  <c r="P4" i="3"/>
  <c r="C29" i="1"/>
  <c r="M4" i="3"/>
  <c r="W4" i="3"/>
  <c r="W29" i="3" s="1"/>
  <c r="J29" i="1"/>
  <c r="M6" i="3"/>
  <c r="P6" i="3"/>
  <c r="M16" i="3"/>
  <c r="P16" i="3"/>
  <c r="P19" i="3"/>
  <c r="M19" i="3"/>
  <c r="P21" i="3"/>
  <c r="M21" i="3"/>
  <c r="M24" i="3"/>
  <c r="P24" i="3"/>
  <c r="P11" i="3"/>
  <c r="N4" i="3"/>
  <c r="N29" i="3" s="1"/>
  <c r="G29" i="1"/>
  <c r="Z4" i="3"/>
  <c r="Z29" i="3" s="1"/>
  <c r="K29" i="1"/>
  <c r="P14" i="3"/>
  <c r="M14" i="3"/>
  <c r="Q4" i="3"/>
  <c r="Q29" i="3" s="1"/>
  <c r="H29" i="1"/>
  <c r="AC4" i="3"/>
  <c r="AC29" i="3" s="1"/>
  <c r="L29" i="1"/>
  <c r="M5" i="3"/>
  <c r="P5" i="3"/>
  <c r="P7" i="3"/>
  <c r="M7" i="3"/>
  <c r="M20" i="3"/>
  <c r="P20" i="3"/>
  <c r="P25" i="3"/>
  <c r="M25" i="3"/>
  <c r="M12" i="3"/>
  <c r="M11" i="3"/>
  <c r="I29" i="1"/>
  <c r="T4" i="3"/>
  <c r="T29" i="3" s="1"/>
  <c r="M8" i="3"/>
  <c r="P8" i="3"/>
  <c r="M15" i="3"/>
  <c r="P15" i="3"/>
  <c r="P23" i="3"/>
  <c r="M23" i="3"/>
  <c r="R26" i="3"/>
  <c r="S26" i="3"/>
  <c r="M27" i="3"/>
  <c r="P27" i="3"/>
  <c r="H29" i="3"/>
  <c r="O29" i="3"/>
  <c r="V28" i="3" l="1"/>
  <c r="Y28" i="3" s="1"/>
  <c r="M13" i="3"/>
  <c r="R29" i="2"/>
  <c r="Q29" i="2"/>
  <c r="X28" i="3"/>
  <c r="S27" i="3"/>
  <c r="R27" i="3"/>
  <c r="S23" i="3"/>
  <c r="R23" i="3"/>
  <c r="R15" i="3"/>
  <c r="S15" i="3"/>
  <c r="R7" i="3"/>
  <c r="S7" i="3"/>
  <c r="S34" i="3"/>
  <c r="R34" i="3"/>
  <c r="P13" i="3"/>
  <c r="P10" i="3"/>
  <c r="S8" i="3"/>
  <c r="R8" i="3"/>
  <c r="R20" i="3"/>
  <c r="S20" i="3"/>
  <c r="R24" i="3"/>
  <c r="S24" i="3"/>
  <c r="R16" i="3"/>
  <c r="S16" i="3"/>
  <c r="V26" i="3"/>
  <c r="U26" i="3"/>
  <c r="R11" i="3"/>
  <c r="S11" i="3"/>
  <c r="L29" i="3"/>
  <c r="S14" i="3"/>
  <c r="R14" i="3"/>
  <c r="S35" i="3"/>
  <c r="R35" i="3"/>
  <c r="M10" i="3"/>
  <c r="J29" i="3"/>
  <c r="S25" i="3"/>
  <c r="R25" i="3"/>
  <c r="S5" i="3"/>
  <c r="R5" i="3"/>
  <c r="R36" i="3"/>
  <c r="S36" i="3"/>
  <c r="S21" i="3"/>
  <c r="R21" i="3"/>
  <c r="S19" i="3"/>
  <c r="R19" i="3"/>
  <c r="P12" i="3"/>
  <c r="S6" i="3"/>
  <c r="R6" i="3"/>
  <c r="D29" i="3"/>
  <c r="S4" i="3"/>
  <c r="R4" i="3"/>
  <c r="P29" i="3" l="1"/>
  <c r="F29" i="3"/>
  <c r="V11" i="3"/>
  <c r="U11" i="3"/>
  <c r="G29" i="3"/>
  <c r="I29" i="3"/>
  <c r="U6" i="3"/>
  <c r="V6" i="3"/>
  <c r="V35" i="3"/>
  <c r="U35" i="3"/>
  <c r="V24" i="3"/>
  <c r="U24" i="3"/>
  <c r="M29" i="3"/>
  <c r="V23" i="3"/>
  <c r="U23" i="3"/>
  <c r="V4" i="3"/>
  <c r="U4" i="3"/>
  <c r="V21" i="3"/>
  <c r="U21" i="3"/>
  <c r="Y26" i="3"/>
  <c r="X26" i="3"/>
  <c r="V16" i="3"/>
  <c r="U16" i="3"/>
  <c r="V20" i="3"/>
  <c r="U20" i="3"/>
  <c r="U8" i="3"/>
  <c r="V8" i="3"/>
  <c r="S10" i="3"/>
  <c r="R10" i="3"/>
  <c r="V7" i="3"/>
  <c r="U7" i="3"/>
  <c r="V14" i="3"/>
  <c r="U14" i="3"/>
  <c r="V15" i="3"/>
  <c r="U15" i="3"/>
  <c r="V19" i="3"/>
  <c r="U19" i="3"/>
  <c r="V36" i="3"/>
  <c r="U36" i="3"/>
  <c r="U5" i="3"/>
  <c r="V5" i="3"/>
  <c r="V34" i="3"/>
  <c r="U34" i="3"/>
  <c r="AB28" i="3"/>
  <c r="AA28" i="3"/>
  <c r="S13" i="3"/>
  <c r="R13" i="3"/>
  <c r="V27" i="3"/>
  <c r="U27" i="3"/>
  <c r="S12" i="3"/>
  <c r="R12" i="3"/>
  <c r="V25" i="3"/>
  <c r="U25" i="3"/>
  <c r="V12" i="3" l="1"/>
  <c r="U12" i="3"/>
  <c r="X19" i="3"/>
  <c r="Y19" i="3"/>
  <c r="S29" i="3"/>
  <c r="X34" i="3"/>
  <c r="Y34" i="3"/>
  <c r="V10" i="3"/>
  <c r="U10" i="3"/>
  <c r="AB26" i="3"/>
  <c r="AD26" i="3" s="1"/>
  <c r="AA26" i="3"/>
  <c r="R29" i="3"/>
  <c r="V13" i="3"/>
  <c r="U13" i="3"/>
  <c r="AD28" i="3"/>
  <c r="Y5" i="3"/>
  <c r="X5" i="3"/>
  <c r="X7" i="3"/>
  <c r="Y7" i="3"/>
  <c r="Y35" i="3"/>
  <c r="X35" i="3"/>
  <c r="X25" i="3"/>
  <c r="Y25" i="3"/>
  <c r="Y36" i="3"/>
  <c r="X36" i="3"/>
  <c r="Y6" i="3"/>
  <c r="X6" i="3"/>
  <c r="Y27" i="3"/>
  <c r="X27" i="3"/>
  <c r="Y15" i="3"/>
  <c r="X15" i="3"/>
  <c r="X14" i="3"/>
  <c r="Y14" i="3"/>
  <c r="Y8" i="3"/>
  <c r="X8" i="3"/>
  <c r="Y20" i="3"/>
  <c r="X20" i="3"/>
  <c r="Y16" i="3"/>
  <c r="X16" i="3"/>
  <c r="X21" i="3"/>
  <c r="Y21" i="3"/>
  <c r="Y4" i="3"/>
  <c r="X4" i="3"/>
  <c r="X23" i="3"/>
  <c r="Y23" i="3"/>
  <c r="Y24" i="3"/>
  <c r="X24" i="3"/>
  <c r="Y11" i="3"/>
  <c r="X11" i="3"/>
  <c r="U29" i="3" l="1"/>
  <c r="V29" i="3"/>
  <c r="AB23" i="3"/>
  <c r="AA23" i="3"/>
  <c r="AA4" i="3"/>
  <c r="AB4" i="3"/>
  <c r="AA20" i="3"/>
  <c r="AB20" i="3"/>
  <c r="AA6" i="3"/>
  <c r="AB6" i="3"/>
  <c r="AB25" i="3"/>
  <c r="AA25" i="3"/>
  <c r="AA35" i="3"/>
  <c r="AB35" i="3"/>
  <c r="AD35" i="3" s="1"/>
  <c r="Y13" i="3"/>
  <c r="X13" i="3"/>
  <c r="AB16" i="3"/>
  <c r="AA16" i="3"/>
  <c r="AB24" i="3"/>
  <c r="AA24" i="3"/>
  <c r="AB14" i="3"/>
  <c r="AA14" i="3"/>
  <c r="AB15" i="3"/>
  <c r="AA15" i="3"/>
  <c r="AB36" i="3"/>
  <c r="AD36" i="3" s="1"/>
  <c r="AA36" i="3"/>
  <c r="AB34" i="3"/>
  <c r="AD34" i="3" s="1"/>
  <c r="AA34" i="3"/>
  <c r="AB19" i="3"/>
  <c r="AA19" i="3"/>
  <c r="X12" i="3"/>
  <c r="Y12" i="3"/>
  <c r="AB11" i="3"/>
  <c r="AA11" i="3"/>
  <c r="AB21" i="3"/>
  <c r="AA21" i="3"/>
  <c r="AA8" i="3"/>
  <c r="AB8" i="3"/>
  <c r="AA27" i="3"/>
  <c r="AB27" i="3"/>
  <c r="AB7" i="3"/>
  <c r="AA7" i="3"/>
  <c r="AA5" i="3"/>
  <c r="AB5" i="3"/>
  <c r="X10" i="3"/>
  <c r="Y10" i="3"/>
  <c r="X29" i="3" l="1"/>
  <c r="Y29" i="3"/>
  <c r="AD5" i="3"/>
  <c r="AD7" i="3"/>
  <c r="AB12" i="3"/>
  <c r="AA12" i="3"/>
  <c r="AD19" i="3"/>
  <c r="AD15" i="3"/>
  <c r="AD16" i="3"/>
  <c r="AA13" i="3"/>
  <c r="AB13" i="3"/>
  <c r="AD13" i="3" s="1"/>
  <c r="AD20" i="3"/>
  <c r="AD23" i="3"/>
  <c r="AD25" i="3"/>
  <c r="AB10" i="3"/>
  <c r="AA10" i="3"/>
  <c r="AD11" i="3"/>
  <c r="AD27" i="3"/>
  <c r="AD8" i="3"/>
  <c r="AD21" i="3"/>
  <c r="AD14" i="3"/>
  <c r="AD24" i="3"/>
  <c r="AD6" i="3"/>
  <c r="AD4" i="3"/>
  <c r="AB29" i="3" l="1"/>
  <c r="AA29" i="3"/>
  <c r="AD10" i="3"/>
  <c r="AD12" i="3"/>
  <c r="AD29" i="3" l="1"/>
</calcChain>
</file>

<file path=xl/comments1.xml><?xml version="1.0" encoding="utf-8"?>
<comments xmlns="http://schemas.openxmlformats.org/spreadsheetml/2006/main">
  <authors>
    <author>Author</author>
  </authors>
  <commentList>
    <comment ref="Q2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Modified to remove negative value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F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include deletions reflected in Balance sheet Rs. 6.95 was deleted
</t>
        </r>
      </text>
    </comment>
  </commentList>
</comments>
</file>

<file path=xl/sharedStrings.xml><?xml version="1.0" encoding="utf-8"?>
<sst xmlns="http://schemas.openxmlformats.org/spreadsheetml/2006/main" count="157" uniqueCount="95">
  <si>
    <t>Fixed Assets</t>
  </si>
  <si>
    <t>Asset Class</t>
  </si>
  <si>
    <t>Op/Balance OCFA as per accounts (Mar 31, 2018)</t>
  </si>
  <si>
    <t>Addition during the year 2018-19</t>
  </si>
  <si>
    <t>Addition during the year 2019-20</t>
  </si>
  <si>
    <t>Addition during the year 2020-21</t>
  </si>
  <si>
    <t>Addition during the year 2021-22</t>
  </si>
  <si>
    <t>Addition during the year 2022-23</t>
  </si>
  <si>
    <t>Addition during the year 2023-24</t>
  </si>
  <si>
    <t>Land &amp; land rights</t>
  </si>
  <si>
    <t>Buildings</t>
  </si>
  <si>
    <t>Intangible Assets</t>
  </si>
  <si>
    <t>Hydraulic Works</t>
  </si>
  <si>
    <t>Other civil works</t>
  </si>
  <si>
    <t>Plant &amp; Machinery</t>
  </si>
  <si>
    <t>Plant and Machinery - 33 KV</t>
  </si>
  <si>
    <t>Plant and Machinery - 11 KV</t>
  </si>
  <si>
    <t>Plant and Machinery - LT</t>
  </si>
  <si>
    <t>Material Handling Equipments</t>
  </si>
  <si>
    <t>Construction Equipments</t>
  </si>
  <si>
    <t>Miscellaneous Equipments</t>
  </si>
  <si>
    <t>Line Cable Network</t>
  </si>
  <si>
    <t>Line Cable Network - 33KV</t>
  </si>
  <si>
    <t>Line Cable Network - 11KV</t>
  </si>
  <si>
    <t>Line Cable Network - LT Category</t>
  </si>
  <si>
    <t>Vehicles</t>
  </si>
  <si>
    <t>Furniture &amp; Fixtures</t>
  </si>
  <si>
    <t>Office Equipment</t>
  </si>
  <si>
    <t>Fully Depreciated Fixed Assets</t>
  </si>
  <si>
    <t>Others/Computer &amp; IT Equipment</t>
  </si>
  <si>
    <t xml:space="preserve">Spare Units/ Service units </t>
  </si>
  <si>
    <t>Grand Total</t>
  </si>
  <si>
    <t>2010-11</t>
  </si>
  <si>
    <t>2011-12</t>
  </si>
  <si>
    <t>2012-13</t>
  </si>
  <si>
    <t>2023-24</t>
  </si>
  <si>
    <t>2019-20</t>
  </si>
  <si>
    <t>2020-21</t>
  </si>
  <si>
    <t>2021-22</t>
  </si>
  <si>
    <t>2022-23</t>
  </si>
  <si>
    <t>Total</t>
  </si>
  <si>
    <t>2018-19</t>
  </si>
  <si>
    <t>LT</t>
  </si>
  <si>
    <t>UP TO 06-07</t>
  </si>
  <si>
    <t xml:space="preserve"> upto 2018-19</t>
  </si>
  <si>
    <t>2018-19 -D</t>
  </si>
  <si>
    <t>2019-20-D</t>
  </si>
  <si>
    <t>2020-21-D</t>
  </si>
  <si>
    <t>2021-22-D</t>
  </si>
  <si>
    <t>2022-23-D</t>
  </si>
  <si>
    <t>2023-24-D</t>
  </si>
  <si>
    <t>2013-14</t>
  </si>
  <si>
    <t>Class</t>
  </si>
  <si>
    <t>Asset class name</t>
  </si>
  <si>
    <t>2007-08</t>
  </si>
  <si>
    <t>2008-09</t>
  </si>
  <si>
    <t>2009-10</t>
  </si>
  <si>
    <t>Land &amp; Land Rights</t>
  </si>
  <si>
    <t>Bldg.-Distr. Install</t>
  </si>
  <si>
    <t>Bldg.-Office Bldg.</t>
  </si>
  <si>
    <t>Bldg.-Resi. Bldg.</t>
  </si>
  <si>
    <t>Buildings - Others</t>
  </si>
  <si>
    <t>Bldg.-Temp. Erec.</t>
  </si>
  <si>
    <t>Other Civil Works</t>
  </si>
  <si>
    <t>Capacitor Banks</t>
  </si>
  <si>
    <t>Meter&amp;Metering Equipment</t>
  </si>
  <si>
    <t>Battery Chargers</t>
  </si>
  <si>
    <t>Mat.Hand.Equip</t>
  </si>
  <si>
    <t>Lines,Cable&amp;Networks</t>
  </si>
  <si>
    <t>Meters / Metr. Equip</t>
  </si>
  <si>
    <t>Others</t>
  </si>
  <si>
    <t>Veh-Bus/Lorry/Truck</t>
  </si>
  <si>
    <t>Veh-Car/Jep/Sco/Mcyc</t>
  </si>
  <si>
    <t>F &amp; F</t>
  </si>
  <si>
    <t>Office Equipments</t>
  </si>
  <si>
    <t>Comp./IT Equip/Softw</t>
  </si>
  <si>
    <t>Low Value Assets</t>
  </si>
  <si>
    <t>Air Conditioners</t>
  </si>
  <si>
    <t>AuC - Measures</t>
  </si>
  <si>
    <t>AuC</t>
  </si>
  <si>
    <t>FDA</t>
  </si>
  <si>
    <t>Meter</t>
  </si>
  <si>
    <t>Depreciation</t>
  </si>
  <si>
    <t>Rate of deprn</t>
  </si>
  <si>
    <t>Additions</t>
  </si>
  <si>
    <t xml:space="preserve">OB </t>
  </si>
  <si>
    <t>Deprn during the year 2018-19</t>
  </si>
  <si>
    <t>Deprn during the year 2019-20</t>
  </si>
  <si>
    <t>Deprn during the year 2020-21</t>
  </si>
  <si>
    <t>Deprn during the year 2021-22</t>
  </si>
  <si>
    <t>Deprn during the year 2022-23</t>
  </si>
  <si>
    <t>Deprn during the year 2023-24</t>
  </si>
  <si>
    <t>Meters &amp; Metering Equipment</t>
  </si>
  <si>
    <t>Others/Computer &amp; ITEquipment</t>
  </si>
  <si>
    <t>ANNEXURE -III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</si>
</sst>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(* #,##0.00_);_(* \(#,##0.00\);_(* &quot;-&quot;??_);_(@_)"/>
    <numFmt numFmtId="164" formatCode="_(* #,##0.00_);_(* \(#,##0.00\);_(* &quot;-&quot;_);_(@_)"/>
    <numFmt numFmtId="165" formatCode="_(* #,##0.000000_);_(* \(#,##0.000000\);_(* &quot;-&quot;_);_(@_)"/>
    <numFmt numFmtId="166" formatCode="0.00000%"/>
    <numFmt numFmtId="167" formatCode="0.0000%"/>
    <numFmt numFmtId="168" formatCode="0.000"/>
    <numFmt numFmtId="169" formatCode="_ &quot;\&quot;* #,##0_ ;_ &quot;\&quot;* \-#,##0_ ;_ &quot;\&quot;* &quot;-&quot;_ ;_ @_ "/>
    <numFmt numFmtId="170" formatCode="_ &quot;\&quot;* #,##0.00_ ;_ &quot;\&quot;* \-#,##0.00_ ;_ &quot;\&quot;* &quot;-&quot;??_ ;_ @_ "/>
    <numFmt numFmtId="171" formatCode="_ * #,##0_ ;_ * \-#,##0_ ;_ * &quot;-&quot;_ ;_ @_ "/>
    <numFmt numFmtId="172" formatCode="_ * #,##0.00_ ;_ * \-#,##0.00_ ;_ * &quot;-&quot;??_ ;_ @_ "/>
    <numFmt numFmtId="173" formatCode="&quot;$&quot;#,##0.0000_);\(&quot;$&quot;#,##0.0000\)"/>
    <numFmt numFmtId="174" formatCode="&quot;\&quot;#,##0.00;[Red]\-&quot;\&quot;#,##0.00"/>
    <numFmt numFmtId="175" formatCode="#,##0;[Red]\(#,##0\)"/>
    <numFmt numFmtId="176" formatCode="#,##0.0"/>
    <numFmt numFmtId="177" formatCode="#,##0.0_);\(#,##0.0\)"/>
    <numFmt numFmtId="178" formatCode="0\);"/>
    <numFmt numFmtId="179" formatCode="#,##0.0000_)"/>
    <numFmt numFmtId="180" formatCode="##,##0.000_);\(#,##0.000\)"/>
    <numFmt numFmtId="181" formatCode="0.00_)"/>
    <numFmt numFmtId="182" formatCode="_-* #,##0.00_-;\-* #,##0.00_-;_-* &quot;-&quot;??_-;_-@_-"/>
    <numFmt numFmtId="183" formatCode="_-* #,##0_-;\-* #,##0_-;_-* &quot;-&quot;_-;_-@_-"/>
    <numFmt numFmtId="184" formatCode="&quot;$&quot;#,##0;\-&quot;$&quot;#,##0"/>
    <numFmt numFmtId="185" formatCode="_(&quot;$&quot;* #,##0.0000000_);_(&quot;$&quot;* \(#,##0.0000000\);_(&quot;$&quot;* &quot;-&quot;??_);_(@_)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name val="AngsanaUPC"/>
      <family val="1"/>
      <charset val="222"/>
    </font>
    <font>
      <sz val="12"/>
      <name val="¹ÙÅÁÃ¼"/>
      <family val="1"/>
      <charset val="129"/>
    </font>
    <font>
      <sz val="8"/>
      <name val="Times New Roman"/>
      <family val="1"/>
    </font>
    <font>
      <sz val="12"/>
      <name val="¹ÙÅÁÃ¼"/>
      <charset val="129"/>
    </font>
    <font>
      <sz val="10"/>
      <name val="MS Serif"/>
      <family val="1"/>
    </font>
    <font>
      <sz val="10"/>
      <name val="Courier"/>
      <family val="3"/>
    </font>
    <font>
      <sz val="11"/>
      <name val="Book Antiqua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u/>
      <sz val="8.4"/>
      <color indexed="12"/>
      <name val="Arial"/>
      <family val="2"/>
    </font>
    <font>
      <u/>
      <sz val="9"/>
      <color indexed="12"/>
      <name val="Arial"/>
      <family val="2"/>
    </font>
    <font>
      <sz val="12"/>
      <name val="Helv"/>
    </font>
    <font>
      <sz val="12"/>
      <color indexed="9"/>
      <name val="Helv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Arial"/>
      <family val="2"/>
    </font>
    <font>
      <b/>
      <sz val="10"/>
      <name val="Arial CE"/>
      <family val="2"/>
      <charset val="238"/>
    </font>
    <font>
      <sz val="10"/>
      <name val="Tms Rmn"/>
    </font>
    <font>
      <sz val="10"/>
      <name val="MS Sans Serif"/>
      <family val="2"/>
    </font>
    <font>
      <u/>
      <sz val="9"/>
      <color indexed="36"/>
      <name val="Arial"/>
      <family val="2"/>
    </font>
    <font>
      <sz val="10"/>
      <color indexed="8"/>
      <name val="Arial"/>
      <family val="2"/>
    </font>
    <font>
      <b/>
      <sz val="8"/>
      <color indexed="8"/>
      <name val="Helv"/>
    </font>
    <font>
      <sz val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9" fontId="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0" fillId="0" borderId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2" fillId="0" borderId="0">
      <alignment horizontal="center" vertical="top" wrapText="1"/>
      <protection locked="0"/>
    </xf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13" fillId="0" borderId="0"/>
    <xf numFmtId="173" fontId="2" fillId="0" borderId="0" applyFill="0" applyBorder="0" applyAlignment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 applyNumberFormat="0" applyAlignment="0">
      <alignment horizontal="left"/>
    </xf>
    <xf numFmtId="0" fontId="15" fillId="0" borderId="0" applyNumberFormat="0" applyAlignment="0"/>
    <xf numFmtId="15" fontId="16" fillId="0" borderId="4"/>
    <xf numFmtId="0" fontId="17" fillId="0" borderId="0" applyNumberFormat="0" applyAlignment="0">
      <alignment horizontal="left"/>
    </xf>
    <xf numFmtId="176" fontId="7" fillId="0" borderId="5">
      <alignment horizontal="right"/>
    </xf>
    <xf numFmtId="38" fontId="18" fillId="5" borderId="0" applyNumberFormat="0" applyBorder="0" applyAlignment="0" applyProtection="0"/>
    <xf numFmtId="0" fontId="19" fillId="0" borderId="6" applyNumberFormat="0" applyAlignment="0" applyProtection="0">
      <alignment horizontal="left"/>
    </xf>
    <xf numFmtId="0" fontId="19" fillId="0" borderId="7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0" fontId="18" fillId="8" borderId="3" applyNumberFormat="0" applyBorder="0" applyAlignment="0" applyProtection="0"/>
    <xf numFmtId="177" fontId="22" fillId="9" borderId="0"/>
    <xf numFmtId="177" fontId="23" fillId="10" borderId="0"/>
    <xf numFmtId="178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37" fontId="24" fillId="0" borderId="0"/>
    <xf numFmtId="181" fontId="25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6" fillId="0" borderId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4" fontId="12" fillId="0" borderId="0">
      <alignment horizontal="center" vertical="top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Font="0"/>
    <xf numFmtId="184" fontId="28" fillId="0" borderId="0"/>
    <xf numFmtId="0" fontId="29" fillId="0" borderId="0" applyNumberFormat="0" applyFont="0" applyFill="0" applyBorder="0" applyAlignment="0" applyProtection="0">
      <alignment horizontal="left"/>
    </xf>
    <xf numFmtId="185" fontId="2" fillId="0" borderId="0" applyNumberFormat="0" applyFill="0" applyBorder="0" applyAlignment="0" applyProtection="0">
      <alignment horizontal="left"/>
    </xf>
    <xf numFmtId="0" fontId="30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31" fillId="0" borderId="0"/>
    <xf numFmtId="40" fontId="32" fillId="0" borderId="0" applyBorder="0">
      <alignment horizontal="right"/>
    </xf>
  </cellStyleXfs>
  <cellXfs count="65">
    <xf numFmtId="0" fontId="0" fillId="0" borderId="0" xfId="0"/>
    <xf numFmtId="164" fontId="3" fillId="0" borderId="0" xfId="2" applyNumberFormat="1" applyFont="1" applyFill="1" applyAlignment="1">
      <alignment horizontal="center"/>
    </xf>
    <xf numFmtId="164" fontId="2" fillId="0" borderId="0" xfId="2" applyNumberFormat="1" applyFill="1" applyAlignment="1">
      <alignment horizontal="center"/>
    </xf>
    <xf numFmtId="164" fontId="4" fillId="2" borderId="1" xfId="2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 vertical="center" wrapText="1"/>
    </xf>
    <xf numFmtId="164" fontId="4" fillId="3" borderId="2" xfId="2" applyNumberFormat="1" applyFont="1" applyFill="1" applyBorder="1" applyAlignment="1">
      <alignment horizontal="center" vertical="center" wrapText="1"/>
    </xf>
    <xf numFmtId="164" fontId="4" fillId="0" borderId="0" xfId="2" applyNumberFormat="1" applyFont="1" applyFill="1" applyAlignment="1">
      <alignment horizontal="center"/>
    </xf>
    <xf numFmtId="164" fontId="2" fillId="0" borderId="3" xfId="2" quotePrefix="1" applyNumberFormat="1" applyFont="1" applyBorder="1" applyAlignment="1">
      <alignment horizontal="left"/>
    </xf>
    <xf numFmtId="164" fontId="2" fillId="0" borderId="3" xfId="2" applyNumberFormat="1" applyFill="1" applyBorder="1" applyAlignment="1">
      <alignment horizontal="center"/>
    </xf>
    <xf numFmtId="164" fontId="2" fillId="4" borderId="3" xfId="2" applyNumberFormat="1" applyFont="1" applyFill="1" applyBorder="1" applyAlignment="1">
      <alignment horizontal="left"/>
    </xf>
    <xf numFmtId="164" fontId="2" fillId="0" borderId="3" xfId="2" applyNumberFormat="1" applyFont="1" applyBorder="1" applyAlignment="1">
      <alignment horizontal="left"/>
    </xf>
    <xf numFmtId="164" fontId="4" fillId="0" borderId="3" xfId="2" applyNumberFormat="1" applyFont="1" applyFill="1" applyBorder="1" applyAlignment="1">
      <alignment horizontal="left"/>
    </xf>
    <xf numFmtId="164" fontId="2" fillId="0" borderId="3" xfId="2" applyNumberFormat="1" applyFont="1" applyFill="1" applyBorder="1" applyAlignment="1">
      <alignment horizontal="left"/>
    </xf>
    <xf numFmtId="165" fontId="2" fillId="0" borderId="3" xfId="2" applyNumberFormat="1" applyFill="1" applyBorder="1" applyAlignment="1">
      <alignment horizontal="center"/>
    </xf>
    <xf numFmtId="166" fontId="2" fillId="0" borderId="3" xfId="1" applyNumberFormat="1" applyFont="1" applyFill="1" applyBorder="1" applyAlignment="1">
      <alignment horizontal="center"/>
    </xf>
    <xf numFmtId="167" fontId="2" fillId="0" borderId="3" xfId="1" applyNumberFormat="1" applyFont="1" applyFill="1" applyBorder="1" applyAlignment="1">
      <alignment horizontal="center"/>
    </xf>
    <xf numFmtId="164" fontId="4" fillId="5" borderId="3" xfId="2" applyNumberFormat="1" applyFont="1" applyFill="1" applyBorder="1" applyAlignment="1">
      <alignment horizontal="center"/>
    </xf>
    <xf numFmtId="0" fontId="2" fillId="0" borderId="0" xfId="5"/>
    <xf numFmtId="2" fontId="2" fillId="0" borderId="0" xfId="5" applyNumberFormat="1"/>
    <xf numFmtId="0" fontId="2" fillId="0" borderId="3" xfId="5" applyBorder="1"/>
    <xf numFmtId="0" fontId="4" fillId="0" borderId="3" xfId="5" applyFont="1" applyBorder="1"/>
    <xf numFmtId="2" fontId="4" fillId="0" borderId="3" xfId="5" applyNumberFormat="1" applyFont="1" applyBorder="1"/>
    <xf numFmtId="0" fontId="4" fillId="0" borderId="0" xfId="5" applyFont="1"/>
    <xf numFmtId="2" fontId="2" fillId="0" borderId="3" xfId="5" applyNumberFormat="1" applyBorder="1"/>
    <xf numFmtId="0" fontId="2" fillId="0" borderId="0" xfId="5" applyFont="1"/>
    <xf numFmtId="9" fontId="2" fillId="0" borderId="0" xfId="5" applyNumberFormat="1"/>
    <xf numFmtId="0" fontId="2" fillId="4" borderId="0" xfId="5" applyFill="1"/>
    <xf numFmtId="0" fontId="2" fillId="0" borderId="3" xfId="5" applyFont="1" applyBorder="1"/>
    <xf numFmtId="1" fontId="2" fillId="0" borderId="3" xfId="5" applyNumberFormat="1" applyBorder="1"/>
    <xf numFmtId="1" fontId="2" fillId="0" borderId="0" xfId="5" applyNumberFormat="1"/>
    <xf numFmtId="2" fontId="4" fillId="0" borderId="0" xfId="5" applyNumberFormat="1" applyFont="1"/>
    <xf numFmtId="2" fontId="3" fillId="0" borderId="0" xfId="2" applyNumberFormat="1" applyFont="1"/>
    <xf numFmtId="2" fontId="2" fillId="0" borderId="0" xfId="2" applyNumberFormat="1"/>
    <xf numFmtId="10" fontId="2" fillId="0" borderId="0" xfId="2" applyNumberFormat="1"/>
    <xf numFmtId="2" fontId="2" fillId="0" borderId="0" xfId="2" applyNumberFormat="1" applyFont="1"/>
    <xf numFmtId="2" fontId="4" fillId="0" borderId="3" xfId="2" applyNumberFormat="1" applyFont="1" applyFill="1" applyBorder="1" applyAlignment="1">
      <alignment horizontal="left"/>
    </xf>
    <xf numFmtId="2" fontId="2" fillId="0" borderId="3" xfId="2" applyNumberFormat="1" applyFont="1" applyFill="1" applyBorder="1" applyAlignment="1">
      <alignment horizontal="left"/>
    </xf>
    <xf numFmtId="2" fontId="2" fillId="7" borderId="0" xfId="2" applyNumberFormat="1" applyFill="1"/>
    <xf numFmtId="2" fontId="4" fillId="0" borderId="0" xfId="2" applyNumberFormat="1" applyFont="1"/>
    <xf numFmtId="2" fontId="6" fillId="0" borderId="0" xfId="2" applyNumberFormat="1" applyFont="1"/>
    <xf numFmtId="168" fontId="6" fillId="0" borderId="0" xfId="2" applyNumberFormat="1" applyFont="1"/>
    <xf numFmtId="1" fontId="2" fillId="0" borderId="0" xfId="2" applyNumberFormat="1"/>
    <xf numFmtId="0" fontId="4" fillId="0" borderId="3" xfId="5" applyFont="1" applyBorder="1" applyAlignment="1">
      <alignment horizontal="center"/>
    </xf>
    <xf numFmtId="2" fontId="4" fillId="0" borderId="3" xfId="5" applyNumberFormat="1" applyFont="1" applyBorder="1" applyAlignment="1">
      <alignment horizontal="center"/>
    </xf>
    <xf numFmtId="2" fontId="4" fillId="0" borderId="3" xfId="2" applyNumberFormat="1" applyFont="1" applyFill="1" applyBorder="1" applyAlignment="1">
      <alignment horizontal="center" vertical="center" wrapText="1"/>
    </xf>
    <xf numFmtId="10" fontId="4" fillId="0" borderId="3" xfId="2" applyNumberFormat="1" applyFont="1" applyFill="1" applyBorder="1" applyAlignment="1">
      <alignment horizontal="center" vertical="center" wrapText="1"/>
    </xf>
    <xf numFmtId="2" fontId="2" fillId="0" borderId="3" xfId="2" quotePrefix="1" applyNumberFormat="1" applyFont="1" applyFill="1" applyBorder="1" applyAlignment="1">
      <alignment horizontal="left"/>
    </xf>
    <xf numFmtId="10" fontId="2" fillId="0" borderId="3" xfId="2" applyNumberFormat="1" applyFill="1" applyBorder="1"/>
    <xf numFmtId="2" fontId="2" fillId="0" borderId="3" xfId="2" applyNumberFormat="1" applyFill="1" applyBorder="1"/>
    <xf numFmtId="2" fontId="4" fillId="0" borderId="3" xfId="2" applyNumberFormat="1" applyFont="1" applyFill="1" applyBorder="1" applyAlignment="1">
      <alignment horizontal="center"/>
    </xf>
    <xf numFmtId="10" fontId="4" fillId="0" borderId="3" xfId="2" applyNumberFormat="1" applyFont="1" applyFill="1" applyBorder="1"/>
    <xf numFmtId="2" fontId="4" fillId="0" borderId="3" xfId="2" applyNumberFormat="1" applyFont="1" applyFill="1" applyBorder="1"/>
    <xf numFmtId="2" fontId="2" fillId="0" borderId="0" xfId="2" applyNumberFormat="1" applyFill="1"/>
    <xf numFmtId="10" fontId="2" fillId="0" borderId="0" xfId="2" applyNumberFormat="1" applyFill="1"/>
    <xf numFmtId="2" fontId="4" fillId="0" borderId="0" xfId="2" applyNumberFormat="1" applyFont="1" applyFill="1"/>
    <xf numFmtId="10" fontId="6" fillId="0" borderId="0" xfId="2" applyNumberFormat="1" applyFont="1" applyFill="1"/>
    <xf numFmtId="2" fontId="6" fillId="0" borderId="0" xfId="2" applyNumberFormat="1" applyFont="1" applyFill="1"/>
    <xf numFmtId="10" fontId="2" fillId="0" borderId="3" xfId="2" applyNumberFormat="1" applyFont="1" applyFill="1" applyBorder="1"/>
    <xf numFmtId="2" fontId="2" fillId="0" borderId="3" xfId="2" applyNumberFormat="1" applyFont="1" applyFill="1" applyBorder="1"/>
    <xf numFmtId="10" fontId="2" fillId="0" borderId="0" xfId="2" applyNumberFormat="1" applyFont="1" applyFill="1"/>
    <xf numFmtId="2" fontId="2" fillId="0" borderId="0" xfId="2" applyNumberFormat="1" applyFont="1" applyFill="1"/>
    <xf numFmtId="2" fontId="2" fillId="6" borderId="0" xfId="2" applyNumberFormat="1" applyFill="1" applyAlignment="1">
      <alignment horizontal="center"/>
    </xf>
    <xf numFmtId="2" fontId="4" fillId="0" borderId="3" xfId="2" applyNumberFormat="1" applyFont="1" applyFill="1" applyBorder="1" applyAlignment="1">
      <alignment horizontal="center" vertical="center"/>
    </xf>
    <xf numFmtId="164" fontId="33" fillId="0" borderId="0" xfId="2" applyNumberFormat="1" applyFont="1" applyFill="1" applyAlignment="1">
      <alignment horizontal="center"/>
    </xf>
    <xf numFmtId="0" fontId="4" fillId="0" borderId="3" xfId="5" applyFont="1" applyBorder="1" applyAlignment="1">
      <alignment horizontal="center" wrapText="1"/>
    </xf>
  </cellXfs>
  <cellStyles count="72">
    <cellStyle name="75" xfId="6"/>
    <cellStyle name="ÅëÈ­ [0]_±âÅ¸" xfId="7"/>
    <cellStyle name="ÅëÈ­_±âÅ¸" xfId="8"/>
    <cellStyle name="args.style" xfId="9"/>
    <cellStyle name="ÄÞ¸¶ [0]_±âÅ¸" xfId="10"/>
    <cellStyle name="ÄÞ¸¶_±âÅ¸" xfId="11"/>
    <cellStyle name="Ç¥ÁØ_¿¬°£´©°è¿¹»ó" xfId="12"/>
    <cellStyle name="Calc Currency (0)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Comma 2" xfId="3"/>
    <cellStyle name="Comma 3" xfId="22"/>
    <cellStyle name="Comma 4" xfId="23"/>
    <cellStyle name="Comma 5" xfId="24"/>
    <cellStyle name="Copied" xfId="25"/>
    <cellStyle name="COST1" xfId="26"/>
    <cellStyle name="date" xfId="27"/>
    <cellStyle name="Entered" xfId="28"/>
    <cellStyle name="Formula" xfId="29"/>
    <cellStyle name="Grey" xfId="30"/>
    <cellStyle name="Header1" xfId="31"/>
    <cellStyle name="Header2" xfId="32"/>
    <cellStyle name="Hyperlink 2" xfId="33"/>
    <cellStyle name="Hypertextový odkaz" xfId="34"/>
    <cellStyle name="Input [yellow]" xfId="35"/>
    <cellStyle name="Input Cells" xfId="36"/>
    <cellStyle name="Linked Cells" xfId="37"/>
    <cellStyle name="Milliers [0]_!!!GO" xfId="38"/>
    <cellStyle name="Milliers_!!!GO" xfId="39"/>
    <cellStyle name="Monétaire [0]_!!!GO" xfId="40"/>
    <cellStyle name="Monétaire_!!!GO" xfId="41"/>
    <cellStyle name="no dec" xfId="42"/>
    <cellStyle name="Normal" xfId="0" builtinId="0"/>
    <cellStyle name="Normal - Style1" xfId="43"/>
    <cellStyle name="Normal 10" xfId="44"/>
    <cellStyle name="Normal 11" xfId="45"/>
    <cellStyle name="Normal 13" xfId="46"/>
    <cellStyle name="Normal 2" xfId="2"/>
    <cellStyle name="Normal 2 2" xfId="47"/>
    <cellStyle name="Normal 3" xfId="48"/>
    <cellStyle name="Normal 3 2" xfId="49"/>
    <cellStyle name="Normal 4" xfId="50"/>
    <cellStyle name="Normal 4 2" xfId="51"/>
    <cellStyle name="Normal 5" xfId="52"/>
    <cellStyle name="Normal 5 2" xfId="53"/>
    <cellStyle name="Normal 6" xfId="5"/>
    <cellStyle name="Normal 6 2" xfId="54"/>
    <cellStyle name="Normal 7" xfId="55"/>
    <cellStyle name="Normal 8" xfId="56"/>
    <cellStyle name="Normal 9" xfId="57"/>
    <cellStyle name="Œ…‹æØ‚è [0.00]_Region Orders (2)" xfId="58"/>
    <cellStyle name="Œ…‹æØ‚è_Region Orders (2)" xfId="59"/>
    <cellStyle name="per.style" xfId="60"/>
    <cellStyle name="Percent" xfId="1" builtinId="5"/>
    <cellStyle name="Percent [2]" xfId="61"/>
    <cellStyle name="Percent 2" xfId="4"/>
    <cellStyle name="Percent 3" xfId="62"/>
    <cellStyle name="Percent 4" xfId="63"/>
    <cellStyle name="Popis" xfId="64"/>
    <cellStyle name="pricing" xfId="65"/>
    <cellStyle name="PSChar" xfId="66"/>
    <cellStyle name="RevList" xfId="67"/>
    <cellStyle name="Sledovaný hypertextový odkaz" xfId="68"/>
    <cellStyle name="Standard_BS14" xfId="69"/>
    <cellStyle name="Style 1" xfId="70"/>
    <cellStyle name="Subtotal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x005f_x005f_x005f_x005f_x005f_x005f_x005f_x005f_x00"/>
      <sheetName val="R.Hrs. Since Comm"/>
      <sheetName val="DTR_FAILURES"/>
      <sheetName val="DTR_x005f_x000d_FAI"/>
      <sheetName val="DTR_x005f_x005f_x005f_x005f_x00"/>
      <sheetName val="DTR_x000d_FAI"/>
      <sheetName val="DTR_x005f_x005f_x00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DTR_x005f_x005f_x005f_x005f_x005f_x005f_x005f_x000a_FAI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Work_sheet"/>
      <sheetName val="C.S.GENERATION"/>
      <sheetName val="cover1"/>
      <sheetName val="RevenueInput"/>
      <sheetName val="DATA_PRG"/>
      <sheetName val="% of Ele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9"/>
  <sheetViews>
    <sheetView zoomScale="115" zoomScaleNormal="115" workbookViewId="0">
      <pane xSplit="2" ySplit="3" topLeftCell="C16" activePane="bottomRight" state="frozen"/>
      <selection activeCell="G63" sqref="G63"/>
      <selection pane="topRight" activeCell="G63" sqref="G63"/>
      <selection pane="bottomLeft" activeCell="G63" sqref="G63"/>
      <selection pane="bottomRight" activeCell="M1" sqref="M1"/>
    </sheetView>
  </sheetViews>
  <sheetFormatPr defaultRowHeight="12.75"/>
  <cols>
    <col min="1" max="1" width="7.85546875" style="2" customWidth="1"/>
    <col min="2" max="2" width="32" style="2" customWidth="1"/>
    <col min="3" max="3" width="13.28515625" style="2" customWidth="1"/>
    <col min="4" max="4" width="9.85546875" style="2" hidden="1" customWidth="1"/>
    <col min="5" max="5" width="12.5703125" style="2" hidden="1" customWidth="1"/>
    <col min="6" max="6" width="13" style="2" hidden="1" customWidth="1"/>
    <col min="7" max="7" width="12.42578125" style="2" customWidth="1"/>
    <col min="8" max="8" width="13.85546875" style="2" customWidth="1"/>
    <col min="9" max="9" width="13.5703125" style="2" customWidth="1"/>
    <col min="10" max="10" width="12.85546875" style="2" customWidth="1"/>
    <col min="11" max="11" width="13.7109375" style="2" customWidth="1"/>
    <col min="12" max="12" width="12.5703125" style="2" customWidth="1"/>
    <col min="13" max="18" width="12" style="2" bestFit="1" customWidth="1"/>
    <col min="19" max="19" width="12" style="2" customWidth="1"/>
    <col min="20" max="16384" width="9.140625" style="2"/>
  </cols>
  <sheetData>
    <row r="1" spans="2:19" ht="18">
      <c r="C1" s="63" t="s">
        <v>94</v>
      </c>
      <c r="D1" s="63"/>
      <c r="E1" s="63"/>
      <c r="F1" s="63"/>
      <c r="G1" s="63"/>
      <c r="H1" s="63"/>
      <c r="I1" s="63"/>
      <c r="J1" s="63"/>
      <c r="K1" s="63"/>
    </row>
    <row r="2" spans="2:19" ht="13.5" thickBot="1">
      <c r="B2" s="1" t="s">
        <v>0</v>
      </c>
    </row>
    <row r="3" spans="2:19" ht="63.75">
      <c r="B3" s="3" t="s">
        <v>1</v>
      </c>
      <c r="C3" s="3" t="s">
        <v>2</v>
      </c>
      <c r="D3" s="3"/>
      <c r="E3" s="4"/>
      <c r="F3" s="4"/>
      <c r="G3" s="5" t="s">
        <v>3</v>
      </c>
      <c r="H3" s="5" t="s">
        <v>4</v>
      </c>
      <c r="I3" s="5" t="s">
        <v>5</v>
      </c>
      <c r="J3" s="5" t="s">
        <v>6</v>
      </c>
      <c r="K3" s="5" t="s">
        <v>7</v>
      </c>
      <c r="L3" s="5" t="s">
        <v>8</v>
      </c>
      <c r="M3" s="6"/>
      <c r="N3" s="6"/>
      <c r="O3" s="6"/>
      <c r="P3" s="6"/>
      <c r="Q3" s="6"/>
      <c r="R3" s="6"/>
      <c r="S3" s="6"/>
    </row>
    <row r="4" spans="2:19">
      <c r="B4" s="7" t="s">
        <v>9</v>
      </c>
      <c r="C4" s="8">
        <v>7.6361629999999998</v>
      </c>
      <c r="D4" s="8"/>
      <c r="E4" s="8"/>
      <c r="F4" s="8"/>
      <c r="G4" s="8">
        <v>1.79975E-2</v>
      </c>
      <c r="H4" s="8">
        <v>15.718231402835528</v>
      </c>
      <c r="I4" s="8">
        <v>21.564034669413196</v>
      </c>
      <c r="J4" s="8">
        <v>36.85963620032512</v>
      </c>
      <c r="K4" s="8">
        <v>60.860451964668698</v>
      </c>
      <c r="L4" s="8">
        <v>66.761204611660176</v>
      </c>
    </row>
    <row r="5" spans="2:19">
      <c r="B5" s="7" t="s">
        <v>10</v>
      </c>
      <c r="C5" s="8">
        <v>277.33338379999998</v>
      </c>
      <c r="D5" s="8"/>
      <c r="E5" s="8"/>
      <c r="F5" s="8"/>
      <c r="G5" s="8">
        <v>27.348936081999998</v>
      </c>
      <c r="H5" s="8">
        <v>9.8365983065103002</v>
      </c>
      <c r="I5" s="8">
        <v>17.137432640078572</v>
      </c>
      <c r="J5" s="8">
        <v>23.687889964665064</v>
      </c>
      <c r="K5" s="8">
        <v>32.941148541701196</v>
      </c>
      <c r="L5" s="8">
        <v>37.142571310177132</v>
      </c>
    </row>
    <row r="6" spans="2:19">
      <c r="B6" s="9" t="s">
        <v>11</v>
      </c>
      <c r="C6" s="8">
        <v>39.640706799999997</v>
      </c>
      <c r="D6" s="8"/>
      <c r="E6" s="8"/>
      <c r="F6" s="8"/>
      <c r="G6" s="8">
        <v>4.3058053999999997</v>
      </c>
      <c r="H6" s="8">
        <v>1.575</v>
      </c>
      <c r="I6" s="8">
        <v>2.625</v>
      </c>
      <c r="J6" s="8">
        <v>2.625</v>
      </c>
      <c r="K6" s="8">
        <v>2.625</v>
      </c>
      <c r="L6" s="8">
        <v>2.625</v>
      </c>
    </row>
    <row r="7" spans="2:19">
      <c r="B7" s="10" t="s">
        <v>12</v>
      </c>
      <c r="C7" s="8">
        <v>0</v>
      </c>
      <c r="D7" s="8"/>
      <c r="E7" s="8"/>
      <c r="F7" s="8"/>
      <c r="G7" s="8">
        <v>0</v>
      </c>
      <c r="H7" s="8"/>
      <c r="I7" s="8"/>
      <c r="J7" s="8"/>
      <c r="K7" s="8"/>
      <c r="L7" s="8"/>
    </row>
    <row r="8" spans="2:19">
      <c r="B8" s="10" t="s">
        <v>13</v>
      </c>
      <c r="C8" s="8">
        <v>130.1352637</v>
      </c>
      <c r="D8" s="8"/>
      <c r="E8" s="8"/>
      <c r="F8" s="8"/>
      <c r="G8" s="8">
        <v>24.001254931000002</v>
      </c>
      <c r="H8" s="8">
        <v>20.484653170166496</v>
      </c>
      <c r="I8" s="8">
        <v>31.725460382767181</v>
      </c>
      <c r="J8" s="8">
        <v>64.448239901731114</v>
      </c>
      <c r="K8" s="8">
        <v>124.35904863969995</v>
      </c>
      <c r="L8" s="8">
        <v>142.48882049654713</v>
      </c>
    </row>
    <row r="9" spans="2:19">
      <c r="B9" s="11" t="s">
        <v>14</v>
      </c>
      <c r="C9" s="8"/>
      <c r="D9" s="8"/>
      <c r="E9" s="8"/>
      <c r="F9" s="8"/>
      <c r="G9" s="8"/>
      <c r="H9" s="8"/>
      <c r="I9" s="8"/>
      <c r="J9" s="8"/>
      <c r="K9" s="8"/>
      <c r="L9" s="8"/>
    </row>
    <row r="10" spans="2:19">
      <c r="B10" s="12" t="s">
        <v>15</v>
      </c>
      <c r="C10" s="8">
        <v>134.186410749</v>
      </c>
      <c r="D10" s="8"/>
      <c r="E10" s="8"/>
      <c r="F10" s="8"/>
      <c r="G10" s="8">
        <v>29.400851444999997</v>
      </c>
      <c r="H10" s="8">
        <v>34.82184724953941</v>
      </c>
      <c r="I10" s="8">
        <v>27.791431224253472</v>
      </c>
      <c r="J10" s="8">
        <v>28.462720299494084</v>
      </c>
      <c r="K10" s="8">
        <v>28.959551581447407</v>
      </c>
      <c r="L10" s="8">
        <v>29.182657741255909</v>
      </c>
    </row>
    <row r="11" spans="2:19">
      <c r="B11" s="12" t="s">
        <v>16</v>
      </c>
      <c r="C11" s="8">
        <v>1861.888593655</v>
      </c>
      <c r="D11" s="8"/>
      <c r="E11" s="8"/>
      <c r="F11" s="8"/>
      <c r="G11" s="8">
        <v>152.48710705899998</v>
      </c>
      <c r="H11" s="8">
        <v>407.56557912897915</v>
      </c>
      <c r="I11" s="8">
        <v>248.00393861443786</v>
      </c>
      <c r="J11" s="8">
        <v>277.15533073849764</v>
      </c>
      <c r="K11" s="8">
        <v>328.51932785275073</v>
      </c>
      <c r="L11" s="8">
        <v>346.54356150633714</v>
      </c>
    </row>
    <row r="12" spans="2:19">
      <c r="B12" s="12" t="s">
        <v>17</v>
      </c>
      <c r="C12" s="8">
        <v>4611.7785844350001</v>
      </c>
      <c r="D12" s="13"/>
      <c r="E12" s="8"/>
      <c r="F12" s="8"/>
      <c r="G12" s="8">
        <v>534.47707711999999</v>
      </c>
      <c r="H12" s="8">
        <v>1070.3553368224884</v>
      </c>
      <c r="I12" s="8">
        <v>779.14619032223754</v>
      </c>
      <c r="J12" s="8">
        <v>904.83850294320416</v>
      </c>
      <c r="K12" s="8">
        <v>1061.9334115478414</v>
      </c>
      <c r="L12" s="8">
        <v>1194.8705922379118</v>
      </c>
    </row>
    <row r="13" spans="2:19">
      <c r="B13" s="12"/>
      <c r="C13" s="8">
        <v>0</v>
      </c>
      <c r="D13" s="8"/>
      <c r="E13" s="8"/>
      <c r="F13" s="8"/>
      <c r="G13" s="8">
        <v>0</v>
      </c>
      <c r="H13" s="8"/>
      <c r="I13" s="8"/>
      <c r="J13" s="8"/>
      <c r="K13" s="8"/>
      <c r="L13" s="8"/>
    </row>
    <row r="14" spans="2:19">
      <c r="B14" s="12" t="s">
        <v>18</v>
      </c>
      <c r="C14" s="8">
        <v>43.311317385999999</v>
      </c>
      <c r="D14" s="14"/>
      <c r="E14" s="8"/>
      <c r="F14" s="8"/>
      <c r="G14" s="8">
        <v>10.030216918999999</v>
      </c>
      <c r="H14" s="8">
        <v>6.2563022292091208</v>
      </c>
      <c r="I14" s="8">
        <v>0.2129947067149659</v>
      </c>
      <c r="J14" s="8">
        <v>0</v>
      </c>
      <c r="K14" s="8">
        <v>0</v>
      </c>
      <c r="L14" s="8">
        <v>0</v>
      </c>
    </row>
    <row r="15" spans="2:19">
      <c r="B15" s="12" t="s">
        <v>19</v>
      </c>
      <c r="C15" s="8">
        <v>0</v>
      </c>
      <c r="D15" s="8"/>
      <c r="E15" s="8"/>
      <c r="F15" s="8"/>
      <c r="G15" s="8">
        <v>0</v>
      </c>
      <c r="H15" s="8"/>
      <c r="I15" s="8"/>
      <c r="J15" s="8"/>
      <c r="K15" s="8"/>
      <c r="L15" s="8"/>
    </row>
    <row r="16" spans="2:19">
      <c r="B16" s="12" t="s">
        <v>20</v>
      </c>
      <c r="C16" s="8">
        <v>378.98156457500005</v>
      </c>
      <c r="D16" s="15"/>
      <c r="E16" s="8"/>
      <c r="F16" s="8"/>
      <c r="G16" s="8">
        <v>78.832369009000004</v>
      </c>
      <c r="H16" s="8">
        <v>54.743733286813978</v>
      </c>
      <c r="I16" s="8">
        <v>1.8637407511211701</v>
      </c>
      <c r="J16" s="8">
        <v>0</v>
      </c>
      <c r="K16" s="8">
        <v>0</v>
      </c>
      <c r="L16" s="8">
        <v>0</v>
      </c>
    </row>
    <row r="17" spans="2:19">
      <c r="B17" s="12"/>
      <c r="C17" s="8"/>
      <c r="D17" s="8"/>
      <c r="E17" s="8"/>
      <c r="F17" s="8"/>
      <c r="G17" s="8"/>
      <c r="H17" s="8">
        <v>0</v>
      </c>
      <c r="I17" s="8"/>
      <c r="J17" s="8"/>
      <c r="K17" s="8"/>
      <c r="L17" s="8"/>
    </row>
    <row r="18" spans="2:19">
      <c r="B18" s="11" t="s">
        <v>21</v>
      </c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2:19">
      <c r="B19" s="12" t="s">
        <v>22</v>
      </c>
      <c r="C19" s="8">
        <v>940.07635262099996</v>
      </c>
      <c r="D19" s="8"/>
      <c r="E19" s="8"/>
      <c r="F19" s="8"/>
      <c r="G19" s="8">
        <v>146.82928676700001</v>
      </c>
      <c r="H19" s="8">
        <v>150.60412184973129</v>
      </c>
      <c r="I19" s="8">
        <v>29.621818630538712</v>
      </c>
      <c r="J19" s="8">
        <v>33.93624308867193</v>
      </c>
      <c r="K19" s="8">
        <v>48.389341904973492</v>
      </c>
      <c r="L19" s="8">
        <v>54.728533439943206</v>
      </c>
    </row>
    <row r="20" spans="2:19">
      <c r="B20" s="12" t="s">
        <v>23</v>
      </c>
      <c r="C20" s="8">
        <v>1920.667927143</v>
      </c>
      <c r="D20" s="8"/>
      <c r="E20" s="8"/>
      <c r="F20" s="8"/>
      <c r="G20" s="8">
        <v>293.33270501199996</v>
      </c>
      <c r="H20" s="8">
        <v>321.25172903422543</v>
      </c>
      <c r="I20" s="8">
        <v>83.761222676995374</v>
      </c>
      <c r="J20" s="8">
        <v>126.14582467779211</v>
      </c>
      <c r="K20" s="8">
        <v>207.99986996128465</v>
      </c>
      <c r="L20" s="8">
        <v>236.55786489874987</v>
      </c>
    </row>
    <row r="21" spans="2:19">
      <c r="B21" s="12" t="s">
        <v>24</v>
      </c>
      <c r="C21" s="8">
        <v>1998.6040887359998</v>
      </c>
      <c r="D21" s="8"/>
      <c r="E21" s="8"/>
      <c r="F21" s="8"/>
      <c r="G21" s="8">
        <v>341.897318455</v>
      </c>
      <c r="H21" s="8">
        <v>651.77263771268224</v>
      </c>
      <c r="I21" s="8">
        <v>680.86735250255094</v>
      </c>
      <c r="J21" s="8">
        <v>821.8589168717358</v>
      </c>
      <c r="K21" s="8">
        <v>1000.9961409778484</v>
      </c>
      <c r="L21" s="8">
        <v>1129.5063235978121</v>
      </c>
    </row>
    <row r="22" spans="2:19">
      <c r="B22" s="12"/>
      <c r="C22" s="8">
        <v>0</v>
      </c>
      <c r="D22" s="8"/>
      <c r="E22" s="8"/>
      <c r="F22" s="8"/>
      <c r="G22" s="8">
        <v>0</v>
      </c>
      <c r="H22" s="8"/>
      <c r="I22" s="8"/>
      <c r="J22" s="8"/>
      <c r="K22" s="8"/>
      <c r="L22" s="8"/>
    </row>
    <row r="23" spans="2:19">
      <c r="B23" s="10" t="s">
        <v>25</v>
      </c>
      <c r="C23" s="8">
        <v>7.0981898999999995</v>
      </c>
      <c r="D23" s="8"/>
      <c r="E23" s="8"/>
      <c r="F23" s="8"/>
      <c r="G23" s="8">
        <v>4.2486999999992838E-3</v>
      </c>
      <c r="H23" s="8"/>
      <c r="I23" s="8"/>
      <c r="J23" s="8"/>
      <c r="K23" s="8"/>
      <c r="L23" s="8"/>
    </row>
    <row r="24" spans="2:19">
      <c r="B24" s="10" t="s">
        <v>26</v>
      </c>
      <c r="C24" s="8">
        <v>11.2435887</v>
      </c>
      <c r="D24" s="8"/>
      <c r="E24" s="8"/>
      <c r="F24" s="8"/>
      <c r="G24" s="8">
        <v>1.8153111149999999</v>
      </c>
      <c r="H24" s="8">
        <v>1.719792</v>
      </c>
      <c r="I24" s="8">
        <v>3.0137011200000003</v>
      </c>
      <c r="J24" s="8">
        <v>3.2719106304000003</v>
      </c>
      <c r="K24" s="8">
        <v>3.5521459752960007</v>
      </c>
      <c r="L24" s="8">
        <v>3.8562787473408013</v>
      </c>
    </row>
    <row r="25" spans="2:19">
      <c r="B25" s="10" t="s">
        <v>27</v>
      </c>
      <c r="C25" s="8">
        <v>32.903605800000001</v>
      </c>
      <c r="D25" s="8"/>
      <c r="E25" s="8"/>
      <c r="F25" s="8"/>
      <c r="G25" s="8">
        <v>3.1373717000000001</v>
      </c>
      <c r="H25" s="8"/>
      <c r="I25" s="8"/>
      <c r="J25" s="8"/>
      <c r="K25" s="8"/>
      <c r="L25" s="8"/>
    </row>
    <row r="26" spans="2:19">
      <c r="B26" s="10" t="s">
        <v>28</v>
      </c>
      <c r="C26" s="8"/>
      <c r="D26" s="8"/>
      <c r="E26" s="8"/>
      <c r="F26" s="8"/>
      <c r="G26" s="8">
        <v>0</v>
      </c>
      <c r="H26" s="8"/>
      <c r="I26" s="8"/>
      <c r="J26" s="8"/>
      <c r="K26" s="8"/>
      <c r="L26" s="8"/>
    </row>
    <row r="27" spans="2:19">
      <c r="B27" s="10" t="s">
        <v>29</v>
      </c>
      <c r="C27" s="8">
        <v>128.9065713</v>
      </c>
      <c r="D27" s="8"/>
      <c r="E27" s="8"/>
      <c r="F27" s="8"/>
      <c r="G27" s="8">
        <v>19.803226199000001</v>
      </c>
      <c r="H27" s="8"/>
      <c r="I27" s="8"/>
      <c r="J27" s="8"/>
      <c r="K27" s="8"/>
      <c r="L27" s="8"/>
    </row>
    <row r="28" spans="2:19">
      <c r="B28" s="10" t="s">
        <v>30</v>
      </c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2:19">
      <c r="B29" s="16" t="s">
        <v>31</v>
      </c>
      <c r="C29" s="16">
        <f t="shared" ref="C29:L29" si="0">SUM(C4:C28)</f>
        <v>12524.392312299999</v>
      </c>
      <c r="D29" s="16">
        <f t="shared" si="0"/>
        <v>0</v>
      </c>
      <c r="E29" s="16">
        <f t="shared" si="0"/>
        <v>0</v>
      </c>
      <c r="F29" s="16">
        <f t="shared" si="0"/>
        <v>0</v>
      </c>
      <c r="G29" s="16">
        <f>SUM(G4:G28)</f>
        <v>1667.7210834129999</v>
      </c>
      <c r="H29" s="16">
        <f>SUM(H4:H28)</f>
        <v>2746.7055621931813</v>
      </c>
      <c r="I29" s="16">
        <f t="shared" si="0"/>
        <v>1927.334318241109</v>
      </c>
      <c r="J29" s="16">
        <f t="shared" si="0"/>
        <v>2323.2902153165164</v>
      </c>
      <c r="K29" s="16">
        <f>SUM(K4:K28)</f>
        <v>2901.1354389475118</v>
      </c>
      <c r="L29" s="16">
        <f t="shared" si="0"/>
        <v>3244.2634085877348</v>
      </c>
      <c r="M29" s="6"/>
      <c r="N29" s="6"/>
      <c r="O29" s="6"/>
      <c r="P29" s="6"/>
      <c r="Q29" s="6"/>
      <c r="R29" s="6"/>
      <c r="S29" s="6"/>
    </row>
  </sheetData>
  <mergeCells count="1">
    <mergeCell ref="C1:K1"/>
  </mergeCells>
  <printOptions horizontalCentered="1"/>
  <pageMargins left="0.75" right="0.75" top="1" bottom="1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H41"/>
  <sheetViews>
    <sheetView topLeftCell="N1" zoomScaleNormal="100" workbookViewId="0">
      <pane xSplit="3" ySplit="3" topLeftCell="Q4" activePane="bottomRight" state="frozen"/>
      <selection activeCell="N1" sqref="N1"/>
      <selection pane="topRight" activeCell="Q1" sqref="Q1"/>
      <selection pane="bottomLeft" activeCell="N4" sqref="N4"/>
      <selection pane="bottomRight" activeCell="X40" sqref="X40"/>
    </sheetView>
  </sheetViews>
  <sheetFormatPr defaultRowHeight="12.75"/>
  <cols>
    <col min="1" max="1" width="9.140625" style="17"/>
    <col min="2" max="2" width="9.140625" style="17" hidden="1" customWidth="1"/>
    <col min="3" max="3" width="20.42578125" style="17" hidden="1" customWidth="1"/>
    <col min="4" max="4" width="11.7109375" style="17" hidden="1" customWidth="1"/>
    <col min="5" max="9" width="12" style="17" hidden="1" customWidth="1"/>
    <col min="10" max="13" width="12.5703125" style="17" hidden="1" customWidth="1"/>
    <col min="14" max="14" width="12.5703125" style="17" customWidth="1"/>
    <col min="15" max="15" width="29.7109375" style="17" customWidth="1"/>
    <col min="16" max="16" width="16.5703125" style="17" hidden="1" customWidth="1"/>
    <col min="17" max="17" width="8.5703125" style="17" customWidth="1"/>
    <col min="18" max="18" width="8.28515625" style="17" customWidth="1"/>
    <col min="19" max="19" width="8.28515625" style="18" customWidth="1"/>
    <col min="20" max="20" width="9.140625" style="17" customWidth="1"/>
    <col min="21" max="21" width="8.7109375" style="17" customWidth="1"/>
    <col min="22" max="25" width="9.5703125" style="17" customWidth="1"/>
    <col min="26" max="29" width="7.42578125" style="17" customWidth="1"/>
    <col min="30" max="30" width="17.42578125" style="17" customWidth="1"/>
    <col min="31" max="16384" width="9.140625" style="17"/>
  </cols>
  <sheetData>
    <row r="2" spans="2:34">
      <c r="O2" s="22" t="s">
        <v>28</v>
      </c>
    </row>
    <row r="3" spans="2:34" ht="25.5">
      <c r="O3" s="19"/>
      <c r="P3" s="20" t="s">
        <v>43</v>
      </c>
      <c r="Q3" s="64" t="s">
        <v>44</v>
      </c>
      <c r="R3" s="42" t="s">
        <v>45</v>
      </c>
      <c r="S3" s="43" t="s">
        <v>41</v>
      </c>
      <c r="T3" s="42" t="s">
        <v>46</v>
      </c>
      <c r="U3" s="42" t="s">
        <v>36</v>
      </c>
      <c r="V3" s="42" t="s">
        <v>47</v>
      </c>
      <c r="W3" s="42" t="s">
        <v>37</v>
      </c>
      <c r="X3" s="42" t="s">
        <v>48</v>
      </c>
      <c r="Y3" s="42" t="s">
        <v>38</v>
      </c>
      <c r="Z3" s="42" t="s">
        <v>49</v>
      </c>
      <c r="AA3" s="42" t="s">
        <v>39</v>
      </c>
      <c r="AB3" s="42" t="s">
        <v>50</v>
      </c>
      <c r="AC3" s="42" t="s">
        <v>35</v>
      </c>
      <c r="AD3" s="22"/>
    </row>
    <row r="4" spans="2:34">
      <c r="B4" s="17" t="s">
        <v>52</v>
      </c>
      <c r="C4" s="17" t="s">
        <v>53</v>
      </c>
      <c r="D4" s="22" t="s">
        <v>43</v>
      </c>
      <c r="E4" s="22" t="s">
        <v>54</v>
      </c>
      <c r="F4" s="22" t="s">
        <v>55</v>
      </c>
      <c r="G4" s="22" t="s">
        <v>56</v>
      </c>
      <c r="H4" s="22" t="s">
        <v>32</v>
      </c>
      <c r="I4" s="22" t="s">
        <v>33</v>
      </c>
      <c r="J4" s="22" t="s">
        <v>34</v>
      </c>
      <c r="K4" s="22" t="s">
        <v>51</v>
      </c>
      <c r="O4" s="19" t="s">
        <v>9</v>
      </c>
      <c r="P4" s="19"/>
      <c r="Q4" s="23">
        <v>0</v>
      </c>
      <c r="R4" s="23">
        <v>0</v>
      </c>
      <c r="S4" s="23">
        <v>0</v>
      </c>
      <c r="T4" s="23">
        <v>0</v>
      </c>
      <c r="U4" s="23">
        <v>0</v>
      </c>
      <c r="V4" s="23">
        <v>0</v>
      </c>
      <c r="W4" s="23">
        <v>0</v>
      </c>
      <c r="X4" s="23">
        <v>0</v>
      </c>
      <c r="Y4" s="23">
        <v>0</v>
      </c>
      <c r="Z4" s="23">
        <v>0</v>
      </c>
      <c r="AA4" s="23">
        <v>0</v>
      </c>
      <c r="AB4" s="23">
        <v>0</v>
      </c>
      <c r="AC4" s="23">
        <v>0</v>
      </c>
    </row>
    <row r="5" spans="2:34">
      <c r="B5" s="17">
        <v>10100</v>
      </c>
      <c r="C5" s="17" t="s">
        <v>57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O5" s="19" t="s">
        <v>10</v>
      </c>
      <c r="P5" s="19"/>
      <c r="Q5" s="23">
        <v>0</v>
      </c>
      <c r="R5" s="23">
        <v>0.74</v>
      </c>
      <c r="S5" s="23">
        <v>0.74</v>
      </c>
      <c r="T5" s="23">
        <v>1.33</v>
      </c>
      <c r="U5" s="23">
        <v>2.0700000000000003</v>
      </c>
      <c r="V5" s="23">
        <v>0.19</v>
      </c>
      <c r="W5" s="23">
        <v>2.2600000000000002</v>
      </c>
      <c r="X5" s="23">
        <v>0.03</v>
      </c>
      <c r="Y5" s="23">
        <v>2.29</v>
      </c>
      <c r="Z5" s="23">
        <v>0.63</v>
      </c>
      <c r="AA5" s="23">
        <v>2.92</v>
      </c>
      <c r="AB5" s="23">
        <v>0.24</v>
      </c>
      <c r="AC5" s="23">
        <v>3.16</v>
      </c>
    </row>
    <row r="6" spans="2:34">
      <c r="B6" s="17">
        <v>10200</v>
      </c>
      <c r="C6" s="17" t="s">
        <v>58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O6" s="19" t="s">
        <v>11</v>
      </c>
      <c r="P6" s="19"/>
      <c r="Q6" s="23">
        <v>5.2199264480000007</v>
      </c>
      <c r="R6" s="23">
        <v>4.9000735519999985</v>
      </c>
      <c r="S6" s="23">
        <v>10.119999999999999</v>
      </c>
      <c r="T6" s="23">
        <v>0</v>
      </c>
      <c r="U6" s="23">
        <v>10.119999999999999</v>
      </c>
      <c r="V6" s="23">
        <v>0</v>
      </c>
      <c r="W6" s="23">
        <v>10.119999999999999</v>
      </c>
      <c r="X6" s="23">
        <v>29.48</v>
      </c>
      <c r="Y6" s="23">
        <v>39.6</v>
      </c>
      <c r="Z6" s="23">
        <v>0</v>
      </c>
      <c r="AA6" s="23">
        <v>39.6</v>
      </c>
      <c r="AB6" s="23">
        <v>4.3</v>
      </c>
      <c r="AC6" s="23">
        <v>43.9</v>
      </c>
    </row>
    <row r="7" spans="2:34">
      <c r="B7" s="17">
        <v>10201</v>
      </c>
      <c r="C7" s="17" t="s">
        <v>59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O7" s="19" t="s">
        <v>12</v>
      </c>
      <c r="P7" s="19"/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H7" s="24"/>
    </row>
    <row r="8" spans="2:34">
      <c r="B8" s="17">
        <v>10202</v>
      </c>
      <c r="C8" s="17" t="s">
        <v>60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O8" s="19" t="s">
        <v>13</v>
      </c>
      <c r="P8" s="19"/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F8" s="25"/>
    </row>
    <row r="9" spans="2:34">
      <c r="B9" s="17">
        <v>10203</v>
      </c>
      <c r="C9" s="17" t="s">
        <v>61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O9" s="19" t="s">
        <v>14</v>
      </c>
      <c r="P9" s="19"/>
      <c r="Q9" s="23">
        <v>0</v>
      </c>
      <c r="R9" s="23">
        <v>0</v>
      </c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2:34">
      <c r="B10" s="17">
        <v>10204</v>
      </c>
      <c r="C10" s="17" t="s">
        <v>62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O10" s="19" t="s">
        <v>15</v>
      </c>
      <c r="P10" s="19"/>
      <c r="Q10" s="23">
        <v>5.165111991353085E-2</v>
      </c>
      <c r="R10" s="23">
        <v>1.3348880086469152E-2</v>
      </c>
      <c r="S10" s="23">
        <v>6.5000000000000002E-2</v>
      </c>
      <c r="T10" s="23">
        <v>0</v>
      </c>
      <c r="U10" s="23">
        <v>6.5000000000000002E-2</v>
      </c>
      <c r="V10" s="23">
        <v>0.13</v>
      </c>
      <c r="W10" s="23">
        <v>0.19500000000000001</v>
      </c>
      <c r="X10" s="23">
        <v>1.42</v>
      </c>
      <c r="Y10" s="23">
        <v>1.615</v>
      </c>
      <c r="Z10" s="23">
        <v>11.34</v>
      </c>
      <c r="AA10" s="23">
        <v>12.955</v>
      </c>
      <c r="AB10" s="23">
        <v>3.52</v>
      </c>
      <c r="AC10" s="23">
        <v>16.475000000000001</v>
      </c>
    </row>
    <row r="11" spans="2:34">
      <c r="B11" s="17">
        <v>10300</v>
      </c>
      <c r="C11" s="17" t="s">
        <v>63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O11" s="19" t="s">
        <v>16</v>
      </c>
      <c r="P11" s="19"/>
      <c r="Q11" s="23">
        <v>341.20729814878479</v>
      </c>
      <c r="R11" s="23">
        <v>88.182701851215199</v>
      </c>
      <c r="S11" s="23">
        <v>429.39</v>
      </c>
      <c r="T11" s="23">
        <v>65.22</v>
      </c>
      <c r="U11" s="23">
        <v>494.61</v>
      </c>
      <c r="V11" s="23">
        <v>130.96</v>
      </c>
      <c r="W11" s="23">
        <v>625.57000000000005</v>
      </c>
      <c r="X11" s="23">
        <v>61.92</v>
      </c>
      <c r="Y11" s="23">
        <v>687.49</v>
      </c>
      <c r="Z11" s="23">
        <v>111.79</v>
      </c>
      <c r="AA11" s="23">
        <v>799.28</v>
      </c>
      <c r="AB11" s="23">
        <v>75.23</v>
      </c>
      <c r="AC11" s="23">
        <v>874.51</v>
      </c>
    </row>
    <row r="12" spans="2:34">
      <c r="B12" s="17">
        <v>10400</v>
      </c>
      <c r="C12" s="17" t="s">
        <v>14</v>
      </c>
      <c r="D12" s="17">
        <v>2628039588.2700677</v>
      </c>
      <c r="E12" s="26">
        <v>489546161.55999941</v>
      </c>
      <c r="F12" s="17">
        <v>153488329.64999995</v>
      </c>
      <c r="G12" s="17">
        <v>220969178.64999983</v>
      </c>
      <c r="H12" s="17">
        <v>160173603.02000013</v>
      </c>
      <c r="I12" s="17">
        <v>1157364562.2399998</v>
      </c>
      <c r="J12" s="17">
        <v>620299804.95000029</v>
      </c>
      <c r="K12" s="17">
        <v>1116288258.3900034</v>
      </c>
      <c r="O12" s="19" t="s">
        <v>17</v>
      </c>
      <c r="P12" s="19"/>
      <c r="Q12" s="23">
        <v>540.59651366729486</v>
      </c>
      <c r="R12" s="23">
        <v>139.71348633270509</v>
      </c>
      <c r="S12" s="23">
        <v>680.31</v>
      </c>
      <c r="T12" s="23">
        <v>110</v>
      </c>
      <c r="U12" s="23">
        <v>790.31</v>
      </c>
      <c r="V12" s="23">
        <v>127.51</v>
      </c>
      <c r="W12" s="23">
        <v>917.81999999999994</v>
      </c>
      <c r="X12" s="23">
        <v>166.31</v>
      </c>
      <c r="Y12" s="23">
        <v>1084.1299999999999</v>
      </c>
      <c r="Z12" s="23">
        <v>329.66</v>
      </c>
      <c r="AA12" s="23">
        <v>1413.79</v>
      </c>
      <c r="AB12" s="23">
        <v>237.7</v>
      </c>
      <c r="AC12" s="23">
        <v>1651.49</v>
      </c>
    </row>
    <row r="13" spans="2:34">
      <c r="B13" s="17">
        <v>10401</v>
      </c>
      <c r="C13" s="17" t="s">
        <v>64</v>
      </c>
      <c r="D13" s="17">
        <v>24528393.800000001</v>
      </c>
      <c r="E13" s="26">
        <v>10133042.67</v>
      </c>
      <c r="F13" s="17">
        <v>16462317.180000003</v>
      </c>
      <c r="G13" s="17">
        <v>15290862.019999998</v>
      </c>
      <c r="H13" s="17">
        <v>8811427.3399999999</v>
      </c>
      <c r="I13" s="17">
        <v>14795494.040000001</v>
      </c>
      <c r="J13" s="17">
        <v>12457535.01</v>
      </c>
      <c r="K13" s="17">
        <v>18603628.010000002</v>
      </c>
      <c r="O13" s="27" t="s">
        <v>65</v>
      </c>
      <c r="P13" s="28">
        <f>(P9-P10-P11-P12)/10000000</f>
        <v>0</v>
      </c>
      <c r="Q13" s="23">
        <v>428.0716216609967</v>
      </c>
      <c r="R13" s="23">
        <v>54.048378339003307</v>
      </c>
      <c r="S13" s="23">
        <v>482.12</v>
      </c>
      <c r="T13" s="23">
        <v>93.11</v>
      </c>
      <c r="U13" s="23">
        <v>575.23</v>
      </c>
      <c r="V13" s="23">
        <v>87.07</v>
      </c>
      <c r="W13" s="23">
        <v>662.3</v>
      </c>
      <c r="X13" s="23">
        <v>132.47</v>
      </c>
      <c r="Y13" s="23">
        <v>794.77</v>
      </c>
      <c r="Z13" s="23">
        <v>151.29</v>
      </c>
      <c r="AA13" s="23">
        <v>946.06</v>
      </c>
      <c r="AB13" s="23">
        <v>94.45</v>
      </c>
      <c r="AC13" s="23">
        <v>1040.51</v>
      </c>
      <c r="AD13" s="29"/>
    </row>
    <row r="14" spans="2:34">
      <c r="B14" s="17">
        <v>10402</v>
      </c>
      <c r="C14" s="17" t="s">
        <v>66</v>
      </c>
      <c r="D14" s="17">
        <v>94699037.549999937</v>
      </c>
      <c r="E14" s="26">
        <v>8500487</v>
      </c>
      <c r="F14" s="17">
        <v>18233199.98</v>
      </c>
      <c r="G14" s="17">
        <v>1257396.0900000001</v>
      </c>
      <c r="H14" s="17">
        <v>988640.83000000007</v>
      </c>
      <c r="I14" s="17">
        <v>209961.08000000002</v>
      </c>
      <c r="J14" s="17">
        <v>0</v>
      </c>
      <c r="K14" s="17">
        <v>0</v>
      </c>
      <c r="O14" s="19" t="s">
        <v>18</v>
      </c>
      <c r="P14" s="19"/>
      <c r="Q14" s="23">
        <v>8.3628093020000023</v>
      </c>
      <c r="R14" s="23">
        <v>-8.3628093020000023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</row>
    <row r="15" spans="2:34">
      <c r="B15" s="17">
        <v>10450</v>
      </c>
      <c r="C15" s="17" t="s">
        <v>67</v>
      </c>
      <c r="D15" s="17">
        <v>41798952.789999992</v>
      </c>
      <c r="E15" s="26">
        <v>15822720</v>
      </c>
      <c r="F15" s="17">
        <v>0</v>
      </c>
      <c r="G15" s="17">
        <v>13518144.810000001</v>
      </c>
      <c r="H15" s="17">
        <v>0</v>
      </c>
      <c r="I15" s="17">
        <v>0</v>
      </c>
      <c r="J15" s="17">
        <v>1435980</v>
      </c>
      <c r="K15" s="17">
        <v>3037781</v>
      </c>
      <c r="O15" s="19" t="s">
        <v>19</v>
      </c>
      <c r="P15" s="19"/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9"/>
    </row>
    <row r="16" spans="2:34">
      <c r="B16" s="17">
        <v>10500</v>
      </c>
      <c r="C16" s="17" t="s">
        <v>68</v>
      </c>
      <c r="D16" s="17">
        <v>3227290947.1199985</v>
      </c>
      <c r="E16" s="17">
        <v>322659694.54000014</v>
      </c>
      <c r="F16" s="17">
        <v>3057082205.5200005</v>
      </c>
      <c r="G16" s="17">
        <v>146224322.53000003</v>
      </c>
      <c r="H16" s="17">
        <v>0</v>
      </c>
      <c r="I16" s="17">
        <v>919851689.44999921</v>
      </c>
      <c r="J16" s="17">
        <v>989001752.92000389</v>
      </c>
      <c r="K16" s="17">
        <v>714046911.08999932</v>
      </c>
      <c r="O16" s="19" t="s">
        <v>20</v>
      </c>
      <c r="P16" s="19"/>
      <c r="Q16" s="23">
        <v>16.082793670999799</v>
      </c>
      <c r="R16" s="23">
        <v>2.4872063290002018</v>
      </c>
      <c r="S16" s="23">
        <v>18.57</v>
      </c>
      <c r="T16" s="23">
        <v>0.41</v>
      </c>
      <c r="U16" s="23">
        <v>18.98</v>
      </c>
      <c r="V16" s="23">
        <v>3.48</v>
      </c>
      <c r="W16" s="23">
        <v>22.46</v>
      </c>
      <c r="X16" s="23">
        <v>0.28999999999999998</v>
      </c>
      <c r="Y16" s="23">
        <v>22.75</v>
      </c>
      <c r="Z16" s="23">
        <v>20.8</v>
      </c>
      <c r="AA16" s="23">
        <v>43.55</v>
      </c>
      <c r="AB16" s="23">
        <v>12.18</v>
      </c>
      <c r="AC16" s="23">
        <v>55.73</v>
      </c>
    </row>
    <row r="17" spans="2:32">
      <c r="B17" s="17">
        <v>10550</v>
      </c>
      <c r="C17" s="17" t="s">
        <v>69</v>
      </c>
      <c r="D17" s="17">
        <v>307682128.91000032</v>
      </c>
      <c r="E17" s="26">
        <v>51592713.640000105</v>
      </c>
      <c r="F17" s="17">
        <v>96015930.310000196</v>
      </c>
      <c r="G17" s="17">
        <v>536648809.85000128</v>
      </c>
      <c r="H17" s="17">
        <v>558347841.68999946</v>
      </c>
      <c r="I17" s="17">
        <v>693169829.92999816</v>
      </c>
      <c r="J17" s="17">
        <v>187271104.2200003</v>
      </c>
      <c r="K17" s="17">
        <v>891192752.75999677</v>
      </c>
      <c r="O17" s="19" t="s">
        <v>70</v>
      </c>
      <c r="P17" s="19"/>
      <c r="Q17" s="23">
        <v>0</v>
      </c>
      <c r="R17" s="23">
        <v>0.72</v>
      </c>
      <c r="S17" s="23">
        <v>0.72</v>
      </c>
      <c r="T17" s="23">
        <v>0.61</v>
      </c>
      <c r="U17" s="23">
        <v>1.33</v>
      </c>
      <c r="V17" s="23">
        <v>0.04</v>
      </c>
      <c r="W17" s="23">
        <v>1.37</v>
      </c>
      <c r="X17" s="23">
        <v>0.04</v>
      </c>
      <c r="Y17" s="23">
        <v>1.4100000000000001</v>
      </c>
      <c r="Z17" s="23">
        <v>0.03</v>
      </c>
      <c r="AA17" s="23">
        <v>1.4400000000000002</v>
      </c>
      <c r="AB17" s="23">
        <v>0.08</v>
      </c>
      <c r="AC17" s="23">
        <v>1.5200000000000002</v>
      </c>
      <c r="AF17" s="25"/>
    </row>
    <row r="18" spans="2:32">
      <c r="B18" s="17">
        <v>10600</v>
      </c>
      <c r="C18" s="17" t="s">
        <v>71</v>
      </c>
      <c r="D18" s="17">
        <v>15821031.460000001</v>
      </c>
      <c r="E18" s="17">
        <v>0</v>
      </c>
      <c r="F18" s="17">
        <v>3804600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O18" s="19" t="s">
        <v>21</v>
      </c>
      <c r="P18" s="19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2:32">
      <c r="B19" s="17">
        <v>10650</v>
      </c>
      <c r="C19" s="17" t="s">
        <v>72</v>
      </c>
      <c r="D19" s="17">
        <v>13070591.390000001</v>
      </c>
      <c r="E19" s="17">
        <v>725825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O19" s="19" t="s">
        <v>22</v>
      </c>
      <c r="P19" s="19"/>
      <c r="Q19" s="23">
        <v>145.72166137500022</v>
      </c>
      <c r="R19" s="23">
        <v>17.468338624999774</v>
      </c>
      <c r="S19" s="23">
        <v>163.19</v>
      </c>
      <c r="T19" s="23">
        <v>15.94</v>
      </c>
      <c r="U19" s="23">
        <v>179.13</v>
      </c>
      <c r="V19" s="23">
        <v>20.399999999999999</v>
      </c>
      <c r="W19" s="23">
        <v>199.53</v>
      </c>
      <c r="X19" s="23">
        <v>15.97</v>
      </c>
      <c r="Y19" s="23">
        <v>215.5</v>
      </c>
      <c r="Z19" s="23">
        <v>34.79</v>
      </c>
      <c r="AA19" s="23">
        <v>250.29</v>
      </c>
      <c r="AB19" s="23">
        <v>35.44</v>
      </c>
      <c r="AC19" s="23">
        <v>285.73</v>
      </c>
    </row>
    <row r="20" spans="2:32">
      <c r="B20" s="17">
        <v>10700</v>
      </c>
      <c r="C20" s="17" t="s">
        <v>73</v>
      </c>
      <c r="D20" s="17">
        <v>11946637.189999996</v>
      </c>
      <c r="E20" s="17">
        <v>261129</v>
      </c>
      <c r="F20" s="17">
        <v>2921596</v>
      </c>
      <c r="G20" s="17">
        <v>580837.54</v>
      </c>
      <c r="H20" s="17">
        <v>815429</v>
      </c>
      <c r="I20" s="17">
        <v>2515747</v>
      </c>
      <c r="J20" s="17">
        <v>687551.39999999991</v>
      </c>
      <c r="K20" s="17">
        <v>7103277.5300000003</v>
      </c>
      <c r="O20" s="19" t="s">
        <v>23</v>
      </c>
      <c r="P20" s="19"/>
      <c r="Q20" s="23">
        <v>435.98422773999999</v>
      </c>
      <c r="R20" s="23">
        <v>90.395772260000001</v>
      </c>
      <c r="S20" s="23">
        <v>526.38</v>
      </c>
      <c r="T20" s="23">
        <v>62.63</v>
      </c>
      <c r="U20" s="23">
        <v>589.01</v>
      </c>
      <c r="V20" s="23">
        <v>77.709999999999994</v>
      </c>
      <c r="W20" s="23">
        <v>666.72</v>
      </c>
      <c r="X20" s="23">
        <v>33.729999999999997</v>
      </c>
      <c r="Y20" s="23">
        <v>700.45</v>
      </c>
      <c r="Z20" s="23">
        <v>101.65</v>
      </c>
      <c r="AA20" s="23">
        <v>802.1</v>
      </c>
      <c r="AB20" s="23">
        <v>118.67</v>
      </c>
      <c r="AC20" s="23">
        <v>920.77</v>
      </c>
    </row>
    <row r="21" spans="2:32">
      <c r="B21" s="17">
        <v>10800</v>
      </c>
      <c r="C21" s="17" t="s">
        <v>74</v>
      </c>
      <c r="D21" s="17">
        <v>9066581.9699999988</v>
      </c>
      <c r="E21" s="17">
        <v>1769140</v>
      </c>
      <c r="F21" s="17">
        <v>1551477.22</v>
      </c>
      <c r="G21" s="17">
        <v>445028</v>
      </c>
      <c r="H21" s="17">
        <v>8533034</v>
      </c>
      <c r="I21" s="17">
        <v>18731310.09</v>
      </c>
      <c r="J21" s="17">
        <v>2755892</v>
      </c>
      <c r="K21" s="17">
        <v>39527885.369999997</v>
      </c>
      <c r="O21" s="19" t="s">
        <v>24</v>
      </c>
      <c r="P21" s="19"/>
      <c r="Q21" s="23">
        <v>503.64738957100133</v>
      </c>
      <c r="R21" s="23">
        <v>85.112610428998664</v>
      </c>
      <c r="S21" s="23">
        <v>588.76</v>
      </c>
      <c r="T21" s="23">
        <v>87.47</v>
      </c>
      <c r="U21" s="23">
        <v>676.23</v>
      </c>
      <c r="V21" s="23">
        <v>87.44</v>
      </c>
      <c r="W21" s="23">
        <v>763.67000000000007</v>
      </c>
      <c r="X21" s="23">
        <v>35.5</v>
      </c>
      <c r="Y21" s="23">
        <v>799.17000000000007</v>
      </c>
      <c r="Z21" s="23">
        <v>121.54</v>
      </c>
      <c r="AA21" s="23">
        <v>920.71</v>
      </c>
      <c r="AB21" s="23">
        <v>122.99</v>
      </c>
      <c r="AC21" s="23">
        <v>1043.7</v>
      </c>
    </row>
    <row r="22" spans="2:32">
      <c r="B22" s="17">
        <v>10900</v>
      </c>
      <c r="C22" s="17" t="s">
        <v>75</v>
      </c>
      <c r="D22" s="17">
        <v>0</v>
      </c>
      <c r="E22" s="17">
        <v>0</v>
      </c>
      <c r="F22" s="17">
        <v>5569354</v>
      </c>
      <c r="G22" s="17">
        <v>1712927</v>
      </c>
      <c r="H22" s="17">
        <v>7873440</v>
      </c>
      <c r="I22" s="17">
        <v>14400486</v>
      </c>
      <c r="J22" s="17">
        <v>2030965</v>
      </c>
      <c r="K22" s="17">
        <v>38976566.039999977</v>
      </c>
      <c r="O22" s="19" t="s">
        <v>70</v>
      </c>
      <c r="P22" s="28"/>
      <c r="Q22" s="23">
        <v>0</v>
      </c>
      <c r="R22" s="23">
        <v>0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9"/>
    </row>
    <row r="23" spans="2:32">
      <c r="B23" s="17">
        <v>10950</v>
      </c>
      <c r="C23" s="17" t="s">
        <v>76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O23" s="19" t="s">
        <v>25</v>
      </c>
      <c r="P23" s="19"/>
      <c r="Q23" s="23">
        <v>2.8370841150000006</v>
      </c>
      <c r="R23" s="23">
        <v>4.2029158849999995</v>
      </c>
      <c r="S23" s="23">
        <v>7.04</v>
      </c>
      <c r="T23" s="23">
        <v>0</v>
      </c>
      <c r="U23" s="23">
        <v>7.04</v>
      </c>
      <c r="V23" s="23">
        <v>0.02</v>
      </c>
      <c r="W23" s="23">
        <v>7.06</v>
      </c>
      <c r="X23" s="23">
        <v>0.04</v>
      </c>
      <c r="Y23" s="23">
        <v>7.1</v>
      </c>
      <c r="Z23" s="23">
        <v>0</v>
      </c>
      <c r="AA23" s="23">
        <v>7.1</v>
      </c>
      <c r="AB23" s="23">
        <v>0</v>
      </c>
      <c r="AC23" s="23">
        <v>7.1</v>
      </c>
    </row>
    <row r="24" spans="2:32">
      <c r="B24" s="17">
        <v>11100</v>
      </c>
      <c r="C24" s="17" t="s">
        <v>77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549714.19999999995</v>
      </c>
      <c r="O24" s="19" t="s">
        <v>26</v>
      </c>
      <c r="P24" s="19"/>
      <c r="Q24" s="23">
        <v>4.3244295810000004</v>
      </c>
      <c r="R24" s="23">
        <v>1.4555704189999998</v>
      </c>
      <c r="S24" s="23">
        <v>5.78</v>
      </c>
      <c r="T24" s="23">
        <v>0.7</v>
      </c>
      <c r="U24" s="23">
        <v>6.48</v>
      </c>
      <c r="V24" s="23">
        <v>0.74</v>
      </c>
      <c r="W24" s="23">
        <v>7.2200000000000006</v>
      </c>
      <c r="X24" s="23">
        <v>0.81</v>
      </c>
      <c r="Y24" s="23">
        <v>8.0300000000000011</v>
      </c>
      <c r="Z24" s="23">
        <v>0.94</v>
      </c>
      <c r="AA24" s="23">
        <v>8.9700000000000006</v>
      </c>
      <c r="AB24" s="23">
        <v>0.62</v>
      </c>
      <c r="AC24" s="23">
        <v>9.59</v>
      </c>
    </row>
    <row r="25" spans="2:32">
      <c r="B25" s="17">
        <v>11300</v>
      </c>
      <c r="C25" s="17" t="s">
        <v>11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O25" s="19" t="s">
        <v>27</v>
      </c>
      <c r="P25" s="19"/>
      <c r="Q25" s="23">
        <v>11.15</v>
      </c>
      <c r="R25" s="23">
        <v>1.5</v>
      </c>
      <c r="S25" s="23">
        <v>12.65</v>
      </c>
      <c r="T25" s="23">
        <v>3.51</v>
      </c>
      <c r="U25" s="23">
        <v>16.16</v>
      </c>
      <c r="V25" s="23">
        <v>1.75</v>
      </c>
      <c r="W25" s="23">
        <v>17.91</v>
      </c>
      <c r="X25" s="23">
        <v>1.96</v>
      </c>
      <c r="Y25" s="23">
        <v>19.87</v>
      </c>
      <c r="Z25" s="23">
        <v>3.74</v>
      </c>
      <c r="AA25" s="23">
        <v>23.61</v>
      </c>
      <c r="AB25" s="23">
        <v>4.26</v>
      </c>
      <c r="AC25" s="23">
        <v>27.869999999999997</v>
      </c>
    </row>
    <row r="26" spans="2:32">
      <c r="B26" s="17">
        <v>14001</v>
      </c>
      <c r="C26" s="17" t="s">
        <v>78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O26" s="19" t="s">
        <v>28</v>
      </c>
      <c r="P26" s="19"/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</row>
    <row r="27" spans="2:32">
      <c r="B27" s="17">
        <v>14002</v>
      </c>
      <c r="C27" s="17" t="s">
        <v>79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O27" s="19" t="s">
        <v>70</v>
      </c>
      <c r="P27" s="19"/>
      <c r="Q27" s="23">
        <v>27.042642034999993</v>
      </c>
      <c r="R27" s="23">
        <v>5.3473579650000076</v>
      </c>
      <c r="S27" s="23">
        <v>32.39</v>
      </c>
      <c r="T27" s="23">
        <v>36.49</v>
      </c>
      <c r="U27" s="23">
        <v>68.88</v>
      </c>
      <c r="V27" s="23">
        <v>11.77</v>
      </c>
      <c r="W27" s="23">
        <v>80.649999999999991</v>
      </c>
      <c r="X27" s="23">
        <v>5.82</v>
      </c>
      <c r="Y27" s="23">
        <v>86.47</v>
      </c>
      <c r="Z27" s="23">
        <v>22.85</v>
      </c>
      <c r="AA27" s="23">
        <v>109.32</v>
      </c>
      <c r="AB27" s="23">
        <v>2.65</v>
      </c>
      <c r="AC27" s="23">
        <v>111.97</v>
      </c>
    </row>
    <row r="28" spans="2:32">
      <c r="D28" s="22">
        <v>6373943890.4500656</v>
      </c>
      <c r="E28" s="22">
        <v>901010913.40999961</v>
      </c>
      <c r="F28" s="22">
        <v>3355129009.8600006</v>
      </c>
      <c r="G28" s="22">
        <v>936647506.4900012</v>
      </c>
      <c r="H28" s="22">
        <v>745543415.87999964</v>
      </c>
      <c r="I28" s="22">
        <v>2821039079.8299971</v>
      </c>
      <c r="J28" s="22">
        <v>1815940585.5000045</v>
      </c>
      <c r="K28" s="22">
        <v>2829326774.3899994</v>
      </c>
      <c r="L28" s="22"/>
      <c r="M28" s="22"/>
      <c r="N28" s="22"/>
      <c r="O28" s="19" t="s">
        <v>30</v>
      </c>
      <c r="P28" s="19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2:32">
      <c r="C29" s="22" t="s">
        <v>80</v>
      </c>
      <c r="E29" s="22">
        <v>7274954803.8600702</v>
      </c>
      <c r="F29" s="22">
        <v>10630083813.720066</v>
      </c>
      <c r="G29" s="22">
        <v>11566731320.210068</v>
      </c>
      <c r="H29" s="22">
        <v>12312274736.090067</v>
      </c>
      <c r="I29" s="22">
        <v>15133313815.920063</v>
      </c>
      <c r="J29" s="22">
        <v>16949254401.420067</v>
      </c>
      <c r="K29" s="22">
        <v>19778581175.810066</v>
      </c>
      <c r="L29" s="22"/>
      <c r="M29" s="22"/>
      <c r="N29" s="22"/>
      <c r="O29" s="20" t="s">
        <v>40</v>
      </c>
      <c r="P29" s="19">
        <f>P10+P11+P12+P14+P19+P20+P21+P23+P24+P25</f>
        <v>0</v>
      </c>
      <c r="Q29" s="21">
        <f>SUM(Q4:Q28)</f>
        <v>2470.3000484349914</v>
      </c>
      <c r="R29" s="21">
        <f t="shared" ref="R29:AC29" si="0">SUM(R4:R28)</f>
        <v>487.92495156500871</v>
      </c>
      <c r="S29" s="21">
        <f t="shared" si="0"/>
        <v>2958.2249999999999</v>
      </c>
      <c r="T29" s="21">
        <f t="shared" si="0"/>
        <v>477.42</v>
      </c>
      <c r="U29" s="21">
        <f t="shared" si="0"/>
        <v>3435.6449999999995</v>
      </c>
      <c r="V29" s="21">
        <f t="shared" si="0"/>
        <v>549.21</v>
      </c>
      <c r="W29" s="21">
        <f t="shared" si="0"/>
        <v>3984.855</v>
      </c>
      <c r="X29" s="21">
        <f t="shared" si="0"/>
        <v>485.79000000000008</v>
      </c>
      <c r="Y29" s="21">
        <f t="shared" si="0"/>
        <v>4470.6450000000004</v>
      </c>
      <c r="Z29" s="21">
        <f t="shared" si="0"/>
        <v>911.05</v>
      </c>
      <c r="AA29" s="21">
        <f t="shared" si="0"/>
        <v>5381.6950000000006</v>
      </c>
      <c r="AB29" s="21">
        <f t="shared" si="0"/>
        <v>712.32999999999993</v>
      </c>
      <c r="AC29" s="21">
        <f t="shared" si="0"/>
        <v>6094.0250000000005</v>
      </c>
      <c r="AD29" s="21"/>
    </row>
    <row r="31" spans="2:32">
      <c r="R31" s="18"/>
      <c r="T31" s="18"/>
    </row>
    <row r="32" spans="2:32">
      <c r="O32" s="24" t="s">
        <v>81</v>
      </c>
    </row>
    <row r="33" spans="15:29">
      <c r="O33" s="24"/>
    </row>
    <row r="34" spans="15:29">
      <c r="O34" s="17">
        <v>33</v>
      </c>
      <c r="Q34" s="18">
        <v>6.7527305155768778</v>
      </c>
      <c r="R34" s="18">
        <v>0.85260062863094055</v>
      </c>
      <c r="S34" s="18">
        <v>7.6053311442078178</v>
      </c>
      <c r="T34" s="18">
        <v>1.46878864771673</v>
      </c>
      <c r="U34" s="18">
        <v>9.0741197919245487</v>
      </c>
      <c r="V34" s="18">
        <v>1.3735090490462429</v>
      </c>
      <c r="W34" s="18">
        <v>10.44762884097079</v>
      </c>
      <c r="X34" s="18">
        <v>2.0896835158740763</v>
      </c>
      <c r="Y34" s="18">
        <v>12.537312356844867</v>
      </c>
      <c r="Z34" s="18">
        <v>2.3865646494797992</v>
      </c>
      <c r="AA34" s="18">
        <v>14.923877006324666</v>
      </c>
      <c r="AB34" s="18">
        <v>1.4899268368257454</v>
      </c>
      <c r="AC34" s="18">
        <v>16.413803843150411</v>
      </c>
    </row>
    <row r="35" spans="15:29">
      <c r="O35" s="17">
        <v>11</v>
      </c>
      <c r="Q35" s="18">
        <v>50.65748795904949</v>
      </c>
      <c r="R35" s="18">
        <v>6.3960209842699722</v>
      </c>
      <c r="S35" s="18">
        <v>57.053508943319464</v>
      </c>
      <c r="T35" s="18">
        <v>11.018526959496548</v>
      </c>
      <c r="U35" s="18">
        <v>68.072035902816012</v>
      </c>
      <c r="V35" s="18">
        <v>10.303760523717798</v>
      </c>
      <c r="W35" s="18">
        <v>78.37579642653381</v>
      </c>
      <c r="X35" s="18">
        <v>15.676342673445468</v>
      </c>
      <c r="Y35" s="18">
        <v>94.052139099979271</v>
      </c>
      <c r="Z35" s="18">
        <v>17.903479150491165</v>
      </c>
      <c r="AA35" s="18">
        <v>111.95561825047044</v>
      </c>
      <c r="AB35" s="18">
        <v>11.177100970083224</v>
      </c>
      <c r="AC35" s="18">
        <v>123.13271922055367</v>
      </c>
    </row>
    <row r="36" spans="15:29">
      <c r="O36" s="24" t="s">
        <v>42</v>
      </c>
      <c r="Q36" s="18">
        <v>370.66140318637031</v>
      </c>
      <c r="R36" s="18">
        <v>46.799756726102395</v>
      </c>
      <c r="S36" s="18">
        <v>417.46115991247268</v>
      </c>
      <c r="T36" s="18">
        <v>80.622684392786724</v>
      </c>
      <c r="U36" s="18">
        <v>498.08384430525945</v>
      </c>
      <c r="V36" s="18">
        <v>75.392730427235946</v>
      </c>
      <c r="W36" s="18">
        <v>573.47657473249535</v>
      </c>
      <c r="X36" s="18">
        <v>114.70397381068045</v>
      </c>
      <c r="Y36" s="18">
        <v>688.18054854317586</v>
      </c>
      <c r="Z36" s="18">
        <v>130.99995620002903</v>
      </c>
      <c r="AA36" s="18">
        <v>819.18050474320478</v>
      </c>
      <c r="AB36" s="18">
        <v>81.782972193091027</v>
      </c>
      <c r="AC36" s="18">
        <v>900.96347693629582</v>
      </c>
    </row>
    <row r="37" spans="15:29" s="22" customFormat="1">
      <c r="Q37" s="30">
        <f>Q13</f>
        <v>428.0716216609967</v>
      </c>
      <c r="R37" s="30">
        <f>R13</f>
        <v>54.048378339003307</v>
      </c>
      <c r="S37" s="30">
        <f>S13</f>
        <v>482.12</v>
      </c>
      <c r="T37" s="30">
        <f>T13</f>
        <v>93.11</v>
      </c>
      <c r="U37" s="30">
        <f t="shared" ref="U37:AC37" si="1">U13</f>
        <v>575.23</v>
      </c>
      <c r="V37" s="30">
        <f t="shared" si="1"/>
        <v>87.07</v>
      </c>
      <c r="W37" s="30">
        <f t="shared" si="1"/>
        <v>662.3</v>
      </c>
      <c r="X37" s="30">
        <f t="shared" si="1"/>
        <v>132.47</v>
      </c>
      <c r="Y37" s="30">
        <f t="shared" si="1"/>
        <v>794.77</v>
      </c>
      <c r="Z37" s="30">
        <f t="shared" si="1"/>
        <v>151.29</v>
      </c>
      <c r="AA37" s="30">
        <f t="shared" si="1"/>
        <v>946.06</v>
      </c>
      <c r="AB37" s="30">
        <f t="shared" si="1"/>
        <v>94.45</v>
      </c>
      <c r="AC37" s="30">
        <f t="shared" si="1"/>
        <v>1040.51</v>
      </c>
    </row>
    <row r="41" spans="15:29">
      <c r="Q41" s="29"/>
      <c r="R41" s="29"/>
      <c r="S41" s="29"/>
      <c r="T41" s="29"/>
      <c r="U41" s="29"/>
      <c r="V41" s="29"/>
      <c r="W41" s="29"/>
    </row>
  </sheetData>
  <pageMargins left="0.7" right="0.7" top="0.75" bottom="0.75" header="0.3" footer="0.3"/>
  <pageSetup paperSize="9"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K39"/>
  <sheetViews>
    <sheetView tabSelected="1" zoomScale="115" zoomScaleNormal="115" workbookViewId="0">
      <pane xSplit="2" ySplit="3" topLeftCell="C22" activePane="bottomRight" state="frozen"/>
      <selection activeCell="G63" sqref="G63"/>
      <selection pane="topRight" activeCell="G63" sqref="G63"/>
      <selection pane="bottomLeft" activeCell="G63" sqref="G63"/>
      <selection pane="bottomRight" activeCell="C29" sqref="C29"/>
    </sheetView>
  </sheetViews>
  <sheetFormatPr defaultRowHeight="12.75"/>
  <cols>
    <col min="1" max="1" width="9.140625" style="32"/>
    <col min="2" max="2" width="27.5703125" style="32" customWidth="1"/>
    <col min="3" max="3" width="9.140625" style="33"/>
    <col min="4" max="12" width="9.140625" style="32" hidden="1" customWidth="1"/>
    <col min="13" max="13" width="9.140625" style="32"/>
    <col min="14" max="14" width="9.5703125" style="32" bestFit="1" customWidth="1"/>
    <col min="15" max="15" width="9.140625" style="32"/>
    <col min="16" max="16" width="8.140625" style="32" customWidth="1"/>
    <col min="17" max="30" width="9.140625" style="32" customWidth="1"/>
    <col min="31" max="36" width="10.85546875" style="32" customWidth="1"/>
    <col min="37" max="37" width="11.5703125" style="32" customWidth="1"/>
    <col min="38" max="38" width="9.140625" style="32" customWidth="1"/>
    <col min="39" max="16384" width="9.140625" style="32"/>
  </cols>
  <sheetData>
    <row r="2" spans="2:37">
      <c r="B2" s="31" t="s">
        <v>82</v>
      </c>
      <c r="AE2" s="61"/>
      <c r="AF2" s="61"/>
      <c r="AG2" s="61"/>
      <c r="AH2" s="61"/>
      <c r="AI2" s="61"/>
      <c r="AJ2" s="61"/>
      <c r="AK2" s="61"/>
    </row>
    <row r="3" spans="2:37" ht="51">
      <c r="B3" s="44" t="s">
        <v>1</v>
      </c>
      <c r="C3" s="45" t="s">
        <v>83</v>
      </c>
      <c r="D3" s="44"/>
      <c r="E3" s="44"/>
      <c r="F3" s="44"/>
      <c r="G3" s="44"/>
      <c r="H3" s="44"/>
      <c r="I3" s="44"/>
      <c r="J3" s="44"/>
      <c r="K3" s="44"/>
      <c r="L3" s="44"/>
      <c r="M3" s="44" t="s">
        <v>85</v>
      </c>
      <c r="N3" s="44" t="s">
        <v>84</v>
      </c>
      <c r="O3" s="44" t="s">
        <v>86</v>
      </c>
      <c r="P3" s="44" t="s">
        <v>85</v>
      </c>
      <c r="Q3" s="44" t="s">
        <v>84</v>
      </c>
      <c r="R3" s="44" t="s">
        <v>87</v>
      </c>
      <c r="S3" s="44" t="s">
        <v>85</v>
      </c>
      <c r="T3" s="44" t="s">
        <v>84</v>
      </c>
      <c r="U3" s="44" t="s">
        <v>88</v>
      </c>
      <c r="V3" s="44" t="s">
        <v>85</v>
      </c>
      <c r="W3" s="44" t="s">
        <v>84</v>
      </c>
      <c r="X3" s="44" t="s">
        <v>89</v>
      </c>
      <c r="Y3" s="44" t="s">
        <v>85</v>
      </c>
      <c r="Z3" s="44" t="s">
        <v>84</v>
      </c>
      <c r="AA3" s="44" t="s">
        <v>90</v>
      </c>
      <c r="AB3" s="44" t="s">
        <v>85</v>
      </c>
      <c r="AC3" s="44" t="s">
        <v>84</v>
      </c>
      <c r="AD3" s="44" t="s">
        <v>91</v>
      </c>
      <c r="AE3" s="34"/>
      <c r="AF3" s="34"/>
      <c r="AG3" s="34"/>
      <c r="AH3" s="34"/>
      <c r="AI3" s="34"/>
      <c r="AJ3" s="34"/>
      <c r="AK3" s="34"/>
    </row>
    <row r="4" spans="2:37">
      <c r="B4" s="46" t="s">
        <v>9</v>
      </c>
      <c r="C4" s="57"/>
      <c r="D4" s="58"/>
      <c r="E4" s="58"/>
      <c r="F4" s="58"/>
      <c r="G4" s="58"/>
      <c r="H4" s="58"/>
      <c r="I4" s="58"/>
      <c r="J4" s="58"/>
      <c r="K4" s="58"/>
      <c r="L4" s="58"/>
      <c r="M4" s="58">
        <f>Assets!C4-FDA!Q4</f>
        <v>7.6361629999999998</v>
      </c>
      <c r="N4" s="58">
        <f>Assets!G4</f>
        <v>1.79975E-2</v>
      </c>
      <c r="O4" s="58">
        <v>0</v>
      </c>
      <c r="P4" s="58">
        <f>Assets!C4+Assets!G4-FDA!S4</f>
        <v>7.6541604999999997</v>
      </c>
      <c r="Q4" s="58">
        <f>Assets!H4</f>
        <v>15.718231402835528</v>
      </c>
      <c r="R4" s="58">
        <f>IF((P4+Q4)&gt;0,P4*$C4+(Q4*$C4)/2,0)</f>
        <v>0</v>
      </c>
      <c r="S4" s="58">
        <f>P4+Q4-FDA!T4</f>
        <v>23.372391902835528</v>
      </c>
      <c r="T4" s="58">
        <f>Assets!I4</f>
        <v>21.564034669413196</v>
      </c>
      <c r="U4" s="58">
        <f t="shared" ref="U4:U16" si="0">IF((S4+T4)&gt;0,S4*$C4+(T4*$C4)/2,0)</f>
        <v>0</v>
      </c>
      <c r="V4" s="58">
        <f>S4+T4-FDA!V4</f>
        <v>44.93642657224872</v>
      </c>
      <c r="W4" s="58">
        <f>Assets!J4</f>
        <v>36.85963620032512</v>
      </c>
      <c r="X4" s="58">
        <f>IF((V4+W4)&gt;0,V4*$C4+(W4*$C4)/2,0)</f>
        <v>0</v>
      </c>
      <c r="Y4" s="58">
        <f>V4+W4-FDA!X4</f>
        <v>81.796062772573833</v>
      </c>
      <c r="Z4" s="58">
        <f>Assets!K4</f>
        <v>60.860451964668698</v>
      </c>
      <c r="AA4" s="58">
        <f>IF((Y4+Z4)&gt;0,Y4*$C4+(Z4*$C4)/2,0)</f>
        <v>0</v>
      </c>
      <c r="AB4" s="58">
        <f>Y4+Z4-FDA!Z4</f>
        <v>142.65651473724253</v>
      </c>
      <c r="AC4" s="58">
        <f>Assets!L4</f>
        <v>66.761204611660176</v>
      </c>
      <c r="AD4" s="58">
        <f>IF((AB4+AC4)&gt;0,AB4*$C4+(AC4*$C4)/2,0)</f>
        <v>0</v>
      </c>
    </row>
    <row r="5" spans="2:37">
      <c r="B5" s="46" t="s">
        <v>10</v>
      </c>
      <c r="C5" s="57">
        <v>3.0200000000000001E-2</v>
      </c>
      <c r="D5" s="58"/>
      <c r="E5" s="58"/>
      <c r="F5" s="58"/>
      <c r="G5" s="58"/>
      <c r="H5" s="58"/>
      <c r="I5" s="58"/>
      <c r="J5" s="58"/>
      <c r="K5" s="58"/>
      <c r="L5" s="58"/>
      <c r="M5" s="58">
        <f>Assets!C5-FDA!Q5</f>
        <v>277.33338379999998</v>
      </c>
      <c r="N5" s="58">
        <f>Assets!G5</f>
        <v>27.348936081999998</v>
      </c>
      <c r="O5" s="58">
        <v>8.7852853999999994</v>
      </c>
      <c r="P5" s="58">
        <f>Assets!C5+Assets!G5-FDA!S5</f>
        <v>303.94231988199999</v>
      </c>
      <c r="Q5" s="58">
        <f>Assets!H5</f>
        <v>9.8365983065103002</v>
      </c>
      <c r="R5" s="58">
        <f t="shared" ref="R5:R16" si="1">IF((P5+Q5)&gt;0,P5*$C5+(Q5*$C5)/2,0)</f>
        <v>9.3275906948647052</v>
      </c>
      <c r="S5" s="58">
        <f>P5+Q5-FDA!T5</f>
        <v>312.44891818851033</v>
      </c>
      <c r="T5" s="58">
        <f>Assets!I5</f>
        <v>17.137432640078572</v>
      </c>
      <c r="U5" s="58">
        <f t="shared" si="0"/>
        <v>9.6947325621581992</v>
      </c>
      <c r="V5" s="58">
        <f>S5+T5-FDA!V5</f>
        <v>329.39635082858894</v>
      </c>
      <c r="W5" s="58">
        <f>Assets!J5</f>
        <v>23.687889964665064</v>
      </c>
      <c r="X5" s="58">
        <f>IF((V5+W5)&gt;0,V5*$C5+(W5*$C5)/2,0)</f>
        <v>10.305456933489829</v>
      </c>
      <c r="Y5" s="58">
        <f>V5+W5-FDA!X5</f>
        <v>353.05424079325405</v>
      </c>
      <c r="Z5" s="58">
        <f>Assets!K5</f>
        <v>32.941148541701196</v>
      </c>
      <c r="AA5" s="58">
        <f>IF((Y5+Z5)&gt;0,Y5*$C5+(Z5*$C5)/2,0)</f>
        <v>11.159649414935961</v>
      </c>
      <c r="AB5" s="58">
        <f>Y5+Z5-FDA!Z5</f>
        <v>385.36538933495524</v>
      </c>
      <c r="AC5" s="58">
        <f>Assets!L5</f>
        <v>37.142571310177132</v>
      </c>
      <c r="AD5" s="58">
        <f>IF((AB5+AC5)&gt;0,AB5*$C5+(AC5*$C5)/2,0)</f>
        <v>12.198887584699323</v>
      </c>
    </row>
    <row r="6" spans="2:37">
      <c r="B6" s="36" t="s">
        <v>11</v>
      </c>
      <c r="C6" s="57"/>
      <c r="D6" s="58"/>
      <c r="E6" s="58"/>
      <c r="F6" s="58"/>
      <c r="G6" s="58"/>
      <c r="H6" s="58"/>
      <c r="I6" s="58"/>
      <c r="J6" s="58"/>
      <c r="K6" s="58"/>
      <c r="L6" s="58"/>
      <c r="M6" s="58">
        <f>Assets!C6-FDA!Q6</f>
        <v>34.420780351999994</v>
      </c>
      <c r="N6" s="58">
        <f>Assets!G6</f>
        <v>4.3058053999999997</v>
      </c>
      <c r="O6" s="58">
        <v>6.2799111999999999</v>
      </c>
      <c r="P6" s="58">
        <f>Assets!C6+Assets!G6-FDA!S6</f>
        <v>33.826512199999996</v>
      </c>
      <c r="Q6" s="58">
        <f>Assets!H6</f>
        <v>1.575</v>
      </c>
      <c r="R6" s="58">
        <f t="shared" si="1"/>
        <v>0</v>
      </c>
      <c r="S6" s="58">
        <f>P6+Q6-FDA!T6</f>
        <v>35.401512199999999</v>
      </c>
      <c r="T6" s="58">
        <f>Assets!I6</f>
        <v>2.625</v>
      </c>
      <c r="U6" s="58">
        <f t="shared" si="0"/>
        <v>0</v>
      </c>
      <c r="V6" s="58">
        <f>S6+T6-FDA!V6</f>
        <v>38.026512199999999</v>
      </c>
      <c r="W6" s="58">
        <f>Assets!J6</f>
        <v>2.625</v>
      </c>
      <c r="X6" s="58">
        <f>IF((V6+W6)&gt;0,V6*$C6+(W6*$C6)/2,0)</f>
        <v>0</v>
      </c>
      <c r="Y6" s="58">
        <f>V6+W6-FDA!X6</f>
        <v>11.171512199999999</v>
      </c>
      <c r="Z6" s="58">
        <f>Assets!K6</f>
        <v>2.625</v>
      </c>
      <c r="AA6" s="58">
        <f>IF((Y6+Z6)&gt;0,Y6*$C6+(Z6*$C6)/2,0)</f>
        <v>0</v>
      </c>
      <c r="AB6" s="58">
        <f>Y6+Z6-FDA!Z6</f>
        <v>13.796512199999999</v>
      </c>
      <c r="AC6" s="58">
        <f>Assets!L6</f>
        <v>2.625</v>
      </c>
      <c r="AD6" s="58">
        <f>IF((AB6+AC6)&gt;0,AB6*$C6+(AC6*$C6)/2,0)</f>
        <v>0</v>
      </c>
    </row>
    <row r="7" spans="2:37">
      <c r="B7" s="36" t="s">
        <v>12</v>
      </c>
      <c r="C7" s="57"/>
      <c r="D7" s="58"/>
      <c r="E7" s="58"/>
      <c r="F7" s="58"/>
      <c r="G7" s="58"/>
      <c r="H7" s="58"/>
      <c r="I7" s="58"/>
      <c r="J7" s="58"/>
      <c r="K7" s="58"/>
      <c r="L7" s="58"/>
      <c r="M7" s="58">
        <f>Assets!C7-FDA!Q7</f>
        <v>0</v>
      </c>
      <c r="N7" s="58"/>
      <c r="O7" s="58"/>
      <c r="P7" s="58">
        <f>Assets!C7+Assets!G7-FDA!S7</f>
        <v>0</v>
      </c>
      <c r="Q7" s="58">
        <f>Assets!H7</f>
        <v>0</v>
      </c>
      <c r="R7" s="58">
        <f t="shared" si="1"/>
        <v>0</v>
      </c>
      <c r="S7" s="58">
        <f>P7+Q7-FDA!T7</f>
        <v>0</v>
      </c>
      <c r="T7" s="58">
        <f>Assets!I7</f>
        <v>0</v>
      </c>
      <c r="U7" s="58">
        <f t="shared" si="0"/>
        <v>0</v>
      </c>
      <c r="V7" s="58">
        <f>S7+T7-FDA!V7</f>
        <v>0</v>
      </c>
      <c r="W7" s="58">
        <f>Assets!J7</f>
        <v>0</v>
      </c>
      <c r="X7" s="58">
        <f>IF((V7+W7)&gt;0,V7*$C7+(W7*$C7)/2,0)</f>
        <v>0</v>
      </c>
      <c r="Y7" s="58">
        <f>V7+W7-FDA!X7</f>
        <v>0</v>
      </c>
      <c r="Z7" s="58">
        <f>Assets!K7</f>
        <v>0</v>
      </c>
      <c r="AA7" s="58">
        <f>IF((Y7+Z7)&gt;0,Y7*$C7+(Z7*$C7)/2,0)</f>
        <v>0</v>
      </c>
      <c r="AB7" s="58">
        <f>Y7+Z7-FDA!Z7</f>
        <v>0</v>
      </c>
      <c r="AC7" s="58">
        <f>Assets!L7</f>
        <v>0</v>
      </c>
      <c r="AD7" s="58">
        <f>IF((AB7+AC7)&gt;0,AB7*$C7+(AC7*$C7)/2,0)</f>
        <v>0</v>
      </c>
    </row>
    <row r="8" spans="2:37">
      <c r="B8" s="36" t="s">
        <v>13</v>
      </c>
      <c r="C8" s="57">
        <v>3.0200000000000001E-2</v>
      </c>
      <c r="D8" s="58"/>
      <c r="E8" s="58"/>
      <c r="F8" s="58"/>
      <c r="G8" s="58"/>
      <c r="H8" s="58"/>
      <c r="I8" s="58"/>
      <c r="J8" s="58"/>
      <c r="K8" s="58"/>
      <c r="L8" s="58"/>
      <c r="M8" s="58">
        <f>Assets!C8-FDA!Q8</f>
        <v>130.1352637</v>
      </c>
      <c r="N8" s="58">
        <f>Assets!G8</f>
        <v>24.001254931000002</v>
      </c>
      <c r="O8" s="58">
        <v>4.2389279000000002</v>
      </c>
      <c r="P8" s="58">
        <f>Assets!C8+Assets!G8-FDA!S8</f>
        <v>154.136518631</v>
      </c>
      <c r="Q8" s="58">
        <f>Assets!H8</f>
        <v>20.484653170166496</v>
      </c>
      <c r="R8" s="58">
        <f t="shared" si="1"/>
        <v>4.9642411255257137</v>
      </c>
      <c r="S8" s="58">
        <f>P8+Q8-FDA!T8</f>
        <v>174.6211718011665</v>
      </c>
      <c r="T8" s="58">
        <f>Assets!I8</f>
        <v>31.725460382767181</v>
      </c>
      <c r="U8" s="58">
        <f t="shared" si="0"/>
        <v>5.7526138401750133</v>
      </c>
      <c r="V8" s="58">
        <f>S8+T8-FDA!V8</f>
        <v>206.34663218393368</v>
      </c>
      <c r="W8" s="58">
        <f>Assets!J8</f>
        <v>64.448239901731114</v>
      </c>
      <c r="X8" s="58">
        <f>IF((V8+W8)&gt;0,V8*$C8+(W8*$C8)/2,0)</f>
        <v>7.2048367144709369</v>
      </c>
      <c r="Y8" s="58">
        <f>V8+W8-FDA!X8</f>
        <v>270.79487208566479</v>
      </c>
      <c r="Z8" s="58">
        <f>Assets!K8</f>
        <v>124.35904863969995</v>
      </c>
      <c r="AA8" s="58">
        <f>IF((Y8+Z8)&gt;0,Y8*$C8+(Z8*$C8)/2,0)</f>
        <v>10.055826771446545</v>
      </c>
      <c r="AB8" s="58">
        <f>Y8+Z8-FDA!Z8</f>
        <v>395.15392072536474</v>
      </c>
      <c r="AC8" s="58">
        <f>Assets!L8</f>
        <v>142.48882049654713</v>
      </c>
      <c r="AD8" s="58">
        <f>IF((AB8+AC8)&gt;0,AB8*$C8+(AC8*$C8)/2,0)</f>
        <v>14.085229595403877</v>
      </c>
    </row>
    <row r="9" spans="2:37">
      <c r="B9" s="35" t="s">
        <v>14</v>
      </c>
      <c r="C9" s="5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</row>
    <row r="10" spans="2:37">
      <c r="B10" s="36" t="s">
        <v>15</v>
      </c>
      <c r="C10" s="57">
        <v>7.8399999999999997E-2</v>
      </c>
      <c r="D10" s="58"/>
      <c r="E10" s="58"/>
      <c r="F10" s="58"/>
      <c r="G10" s="58"/>
      <c r="H10" s="58"/>
      <c r="I10" s="58"/>
      <c r="J10" s="58"/>
      <c r="K10" s="58"/>
      <c r="L10" s="58"/>
      <c r="M10" s="58">
        <f>Assets!C10-M34-FDA!Q10-FDA!Q34</f>
        <v>127.38202911350959</v>
      </c>
      <c r="N10" s="58">
        <f>Assets!G10-N34</f>
        <v>29.400851444999997</v>
      </c>
      <c r="O10" s="58">
        <v>9.8236445151072047</v>
      </c>
      <c r="P10" s="58">
        <f>Assets!C10+Assets!G10-FDA!S10-P34-FDA!S34</f>
        <v>145.03422051959515</v>
      </c>
      <c r="Q10" s="58">
        <f>Assets!H10-Q34</f>
        <v>28.945489365803041</v>
      </c>
      <c r="R10" s="58">
        <f t="shared" si="1"/>
        <v>12.505346071875739</v>
      </c>
      <c r="S10" s="58">
        <f>P10+Q10-FDA!T10</f>
        <v>173.97970988539819</v>
      </c>
      <c r="T10" s="58">
        <f>Assets!I10-T34</f>
        <v>18.037962085176019</v>
      </c>
      <c r="U10" s="58">
        <f t="shared" si="0"/>
        <v>14.347097368754119</v>
      </c>
      <c r="V10" s="58">
        <f>S10+T10-FDA!V10</f>
        <v>191.88767197057422</v>
      </c>
      <c r="W10" s="58">
        <f>Assets!J10-W34</f>
        <v>18.720755542274155</v>
      </c>
      <c r="X10" s="58">
        <f t="shared" ref="X10:X16" si="2">IF((V10+W10)&gt;0,V10*$C10+(W10*$C10)/2,0)</f>
        <v>15.777847099750165</v>
      </c>
      <c r="Y10" s="58">
        <f>V10+W10-FDA!X10</f>
        <v>209.18842751284839</v>
      </c>
      <c r="Z10" s="58">
        <f>Assets!K10-Z34</f>
        <v>19.190469958218831</v>
      </c>
      <c r="AA10" s="58">
        <f t="shared" ref="AA10:AA16" si="3">IF((Y10+Z10)&gt;0,Y10*$C10+(Z10*$C10)/2,0)</f>
        <v>17.152639139369494</v>
      </c>
      <c r="AB10" s="58">
        <f>Y10+Z10-FDA!Z10</f>
        <v>217.03889747106723</v>
      </c>
      <c r="AC10" s="58">
        <f>Assets!L10-AC34</f>
        <v>19.38460823485465</v>
      </c>
      <c r="AD10" s="58">
        <f t="shared" ref="AD10:AD16" si="4">IF((AB10+AC10)&gt;0,AB10*$C10+(AC10*$C10)/2,0)</f>
        <v>17.775726204537971</v>
      </c>
    </row>
    <row r="11" spans="2:37">
      <c r="B11" s="36" t="s">
        <v>16</v>
      </c>
      <c r="C11" s="57">
        <v>7.8399999999999997E-2</v>
      </c>
      <c r="D11" s="58"/>
      <c r="E11" s="58"/>
      <c r="F11" s="58"/>
      <c r="G11" s="58"/>
      <c r="H11" s="58"/>
      <c r="I11" s="58"/>
      <c r="J11" s="58"/>
      <c r="K11" s="58"/>
      <c r="L11" s="58"/>
      <c r="M11" s="58">
        <f>Assets!C11-M35-FDA!Q11-FDA!Q35</f>
        <v>1470.0238075471657</v>
      </c>
      <c r="N11" s="58">
        <f>Assets!G11-N35</f>
        <v>152.48710705899998</v>
      </c>
      <c r="O11" s="58">
        <v>106.08217728345915</v>
      </c>
      <c r="P11" s="58">
        <f>Assets!C11+Assets!G11-FDA!S11-P35-FDA!S35</f>
        <v>1442.2899567152024</v>
      </c>
      <c r="Q11" s="58">
        <f>Assets!H11-Q35</f>
        <v>329.49396724505311</v>
      </c>
      <c r="R11" s="58">
        <f t="shared" si="1"/>
        <v>125.99169612247795</v>
      </c>
      <c r="S11" s="58">
        <f>P11+Q11-FDA!T11</f>
        <v>1706.5639239602554</v>
      </c>
      <c r="T11" s="58">
        <f>Assets!I11-T35</f>
        <v>118.42213433812313</v>
      </c>
      <c r="U11" s="58">
        <f t="shared" si="0"/>
        <v>138.43675930453844</v>
      </c>
      <c r="V11" s="58">
        <f>S11+T11-FDA!V11</f>
        <v>1694.0260582983785</v>
      </c>
      <c r="W11" s="58">
        <f>Assets!J11-W35</f>
        <v>147.72637039257575</v>
      </c>
      <c r="X11" s="58">
        <f t="shared" si="2"/>
        <v>138.60251668998185</v>
      </c>
      <c r="Y11" s="58">
        <f>V11+W11-FDA!X11</f>
        <v>1779.8324286909542</v>
      </c>
      <c r="Z11" s="58">
        <f>Assets!K11-Z35</f>
        <v>198.73010057271395</v>
      </c>
      <c r="AA11" s="58">
        <f t="shared" si="3"/>
        <v>147.3290823518212</v>
      </c>
      <c r="AB11" s="58">
        <f>Y11+Z11-FDA!Z11</f>
        <v>1866.7725292636683</v>
      </c>
      <c r="AC11" s="58">
        <f>Assets!L11-AC35</f>
        <v>216.36947520700613</v>
      </c>
      <c r="AD11" s="58">
        <f t="shared" si="4"/>
        <v>154.83664972238623</v>
      </c>
    </row>
    <row r="12" spans="2:37">
      <c r="B12" s="36" t="s">
        <v>17</v>
      </c>
      <c r="C12" s="57">
        <v>7.8399999999999997E-2</v>
      </c>
      <c r="D12" s="58"/>
      <c r="E12" s="58"/>
      <c r="F12" s="58"/>
      <c r="G12" s="58"/>
      <c r="H12" s="58"/>
      <c r="I12" s="58"/>
      <c r="J12" s="58"/>
      <c r="K12" s="58"/>
      <c r="L12" s="58"/>
      <c r="M12" s="58">
        <f>Assets!C12-M36-FDA!Q12-FDA!Q36</f>
        <v>3700.5206675813351</v>
      </c>
      <c r="N12" s="58">
        <f>Assets!G12-N36</f>
        <v>534.47707711999999</v>
      </c>
      <c r="O12" s="58">
        <v>257.11223625343365</v>
      </c>
      <c r="P12" s="58">
        <f>Assets!C12+Assets!G12-FDA!S12-P36-FDA!S36</f>
        <v>3377.4359680282028</v>
      </c>
      <c r="Q12" s="58">
        <f>Assets!H12-Q36</f>
        <v>1001.5541049293604</v>
      </c>
      <c r="R12" s="58">
        <f t="shared" si="1"/>
        <v>304.05190080664198</v>
      </c>
      <c r="S12" s="58">
        <f>P12+Q12-FDA!T12</f>
        <v>4268.9900729575629</v>
      </c>
      <c r="T12" s="58">
        <f>Assets!I12-T36</f>
        <v>655.82942921799497</v>
      </c>
      <c r="U12" s="58">
        <f t="shared" si="0"/>
        <v>360.39733534521832</v>
      </c>
      <c r="V12" s="58">
        <f>S12+T12-FDA!V12</f>
        <v>4797.309502175558</v>
      </c>
      <c r="W12" s="58">
        <f>Assets!J12-W36</f>
        <v>775.64822372197932</v>
      </c>
      <c r="X12" s="58">
        <f t="shared" si="2"/>
        <v>406.51447534046531</v>
      </c>
      <c r="Y12" s="58">
        <f>V12+W12-FDA!X12</f>
        <v>5406.6477258975365</v>
      </c>
      <c r="Z12" s="58">
        <f>Assets!K12-Z36</f>
        <v>932.90635282226447</v>
      </c>
      <c r="AA12" s="58">
        <f t="shared" si="3"/>
        <v>460.45111074099958</v>
      </c>
      <c r="AB12" s="58">
        <f>Y12+Z12-FDA!Z12</f>
        <v>6009.8940787198007</v>
      </c>
      <c r="AC12" s="58">
        <f>Assets!L12-AC36</f>
        <v>1064.8501074816206</v>
      </c>
      <c r="AD12" s="58">
        <f t="shared" si="4"/>
        <v>512.91781998491194</v>
      </c>
    </row>
    <row r="13" spans="2:37">
      <c r="B13" s="36" t="s">
        <v>92</v>
      </c>
      <c r="C13" s="57">
        <v>0.12770000000000001</v>
      </c>
      <c r="D13" s="58"/>
      <c r="E13" s="58"/>
      <c r="F13" s="58"/>
      <c r="G13" s="58"/>
      <c r="H13" s="58"/>
      <c r="I13" s="58"/>
      <c r="J13" s="58"/>
      <c r="K13" s="58"/>
      <c r="L13" s="58"/>
      <c r="M13" s="58">
        <f>M34+M35+M36</f>
        <v>0</v>
      </c>
      <c r="N13" s="58">
        <f>N37</f>
        <v>0</v>
      </c>
      <c r="O13" s="58">
        <v>91.338090635</v>
      </c>
      <c r="P13" s="58">
        <f>P34+P35+P36</f>
        <v>767.57347920000007</v>
      </c>
      <c r="Q13" s="58">
        <f>Q37</f>
        <v>152.74920166079045</v>
      </c>
      <c r="R13" s="58">
        <f t="shared" si="1"/>
        <v>107.77216981988148</v>
      </c>
      <c r="S13" s="58">
        <f>P13+Q13-FDA!T13</f>
        <v>827.21268086079056</v>
      </c>
      <c r="T13" s="58">
        <f>T37</f>
        <v>262.65203451963475</v>
      </c>
      <c r="U13" s="58">
        <f t="shared" si="0"/>
        <v>122.40539175000163</v>
      </c>
      <c r="V13" s="58">
        <f>S13+T13-FDA!V13</f>
        <v>1002.7947153804255</v>
      </c>
      <c r="W13" s="58">
        <f>W37</f>
        <v>268.36120432436667</v>
      </c>
      <c r="X13" s="58">
        <f t="shared" si="2"/>
        <v>145.19174805019114</v>
      </c>
      <c r="Y13" s="58">
        <f>V13+W13-FDA!X13</f>
        <v>1138.6859197047922</v>
      </c>
      <c r="Z13" s="58">
        <f>Z37</f>
        <v>268.58536762884228</v>
      </c>
      <c r="AA13" s="58">
        <f t="shared" si="3"/>
        <v>162.55936766940357</v>
      </c>
      <c r="AB13" s="58">
        <f>Y13+Z13-FDA!Z13</f>
        <v>1255.9812873336346</v>
      </c>
      <c r="AC13" s="58">
        <f>AC37</f>
        <v>269.99262056202349</v>
      </c>
      <c r="AD13" s="58">
        <f t="shared" si="4"/>
        <v>177.62783921539034</v>
      </c>
      <c r="AE13" s="37"/>
      <c r="AF13" s="37"/>
      <c r="AG13" s="37"/>
      <c r="AH13" s="37"/>
      <c r="AI13" s="37"/>
      <c r="AJ13" s="37"/>
      <c r="AK13" s="37"/>
    </row>
    <row r="14" spans="2:37">
      <c r="B14" s="36" t="s">
        <v>18</v>
      </c>
      <c r="C14" s="57">
        <v>7.8399999999999997E-2</v>
      </c>
      <c r="D14" s="58"/>
      <c r="E14" s="58"/>
      <c r="F14" s="58"/>
      <c r="G14" s="58"/>
      <c r="H14" s="58"/>
      <c r="I14" s="58"/>
      <c r="J14" s="58"/>
      <c r="K14" s="58"/>
      <c r="L14" s="58"/>
      <c r="M14" s="58">
        <f>Assets!C14-FDA!Q14</f>
        <v>34.948508083999997</v>
      </c>
      <c r="N14" s="58">
        <f>Assets!G14</f>
        <v>10.030216918999999</v>
      </c>
      <c r="O14" s="58">
        <v>0.28698750000000001</v>
      </c>
      <c r="P14" s="58">
        <f>Assets!C14+Assets!G14-FDA!S14</f>
        <v>53.341534304999996</v>
      </c>
      <c r="Q14" s="58">
        <f>Assets!H14</f>
        <v>6.2563022292091208</v>
      </c>
      <c r="R14" s="58">
        <f t="shared" si="1"/>
        <v>4.4272233368969971</v>
      </c>
      <c r="S14" s="58">
        <f>P14+Q14-FDA!T14</f>
        <v>59.597836534209115</v>
      </c>
      <c r="T14" s="58">
        <f>Assets!I14</f>
        <v>0.2129947067149659</v>
      </c>
      <c r="U14" s="58">
        <f t="shared" si="0"/>
        <v>4.6808197767852207</v>
      </c>
      <c r="V14" s="58">
        <f>S14+T14-FDA!V14</f>
        <v>59.810831240924081</v>
      </c>
      <c r="W14" s="58">
        <f>Assets!J14</f>
        <v>0</v>
      </c>
      <c r="X14" s="58">
        <f t="shared" si="2"/>
        <v>4.6891691692884478</v>
      </c>
      <c r="Y14" s="58">
        <f>V14+W14-FDA!X14</f>
        <v>59.810831240924081</v>
      </c>
      <c r="Z14" s="58">
        <f>Assets!K14</f>
        <v>0</v>
      </c>
      <c r="AA14" s="58">
        <f t="shared" si="3"/>
        <v>4.6891691692884478</v>
      </c>
      <c r="AB14" s="58">
        <f>Y14+Z14-FDA!Z14</f>
        <v>59.810831240924081</v>
      </c>
      <c r="AC14" s="58">
        <f>Assets!L14</f>
        <v>0</v>
      </c>
      <c r="AD14" s="58">
        <f t="shared" si="4"/>
        <v>4.6891691692884478</v>
      </c>
    </row>
    <row r="15" spans="2:37">
      <c r="B15" s="36" t="s">
        <v>19</v>
      </c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>
        <f>Assets!C15-FDA!Q15</f>
        <v>0</v>
      </c>
      <c r="N15" s="58"/>
      <c r="O15" s="58">
        <v>0</v>
      </c>
      <c r="P15" s="58">
        <f>Assets!C15+Assets!G15-FDA!S15</f>
        <v>0</v>
      </c>
      <c r="Q15" s="58">
        <f>Assets!H15</f>
        <v>0</v>
      </c>
      <c r="R15" s="58">
        <f t="shared" si="1"/>
        <v>0</v>
      </c>
      <c r="S15" s="58">
        <f>P15+Q15-FDA!T15</f>
        <v>0</v>
      </c>
      <c r="T15" s="58">
        <f>Assets!I15</f>
        <v>0</v>
      </c>
      <c r="U15" s="58">
        <f t="shared" si="0"/>
        <v>0</v>
      </c>
      <c r="V15" s="58">
        <f>S15+T15-FDA!V15</f>
        <v>0</v>
      </c>
      <c r="W15" s="58">
        <f>Assets!J15</f>
        <v>0</v>
      </c>
      <c r="X15" s="58">
        <f t="shared" si="2"/>
        <v>0</v>
      </c>
      <c r="Y15" s="58">
        <f>V15+W15-FDA!X15</f>
        <v>0</v>
      </c>
      <c r="Z15" s="58">
        <f>Assets!K15</f>
        <v>0</v>
      </c>
      <c r="AA15" s="58">
        <f t="shared" si="3"/>
        <v>0</v>
      </c>
      <c r="AB15" s="58">
        <f>Y15+Z15-FDA!Z15</f>
        <v>0</v>
      </c>
      <c r="AC15" s="58">
        <f>Assets!L15</f>
        <v>0</v>
      </c>
      <c r="AD15" s="58">
        <f t="shared" si="4"/>
        <v>0</v>
      </c>
    </row>
    <row r="16" spans="2:37">
      <c r="B16" s="36" t="s">
        <v>20</v>
      </c>
      <c r="C16" s="57">
        <v>7.8399999999999997E-2</v>
      </c>
      <c r="D16" s="58"/>
      <c r="E16" s="58"/>
      <c r="F16" s="58"/>
      <c r="G16" s="58"/>
      <c r="H16" s="58"/>
      <c r="I16" s="58"/>
      <c r="J16" s="58"/>
      <c r="K16" s="58"/>
      <c r="L16" s="58"/>
      <c r="M16" s="58">
        <f>Assets!C16-FDA!Q16</f>
        <v>362.89877090400023</v>
      </c>
      <c r="N16" s="58">
        <f>Assets!G16</f>
        <v>78.832369009000004</v>
      </c>
      <c r="O16" s="58">
        <v>37.728430312999997</v>
      </c>
      <c r="P16" s="58">
        <f>Assets!C16+Assets!G16-FDA!S16-FDA!S17</f>
        <v>438.52393358400002</v>
      </c>
      <c r="Q16" s="58">
        <f>Assets!H16</f>
        <v>54.743733286813978</v>
      </c>
      <c r="R16" s="58">
        <f t="shared" si="1"/>
        <v>36.526230737828705</v>
      </c>
      <c r="S16" s="58">
        <f>P16+Q16-FDA!T16-FDA!T17</f>
        <v>492.24766687081393</v>
      </c>
      <c r="T16" s="58">
        <f>Assets!I16</f>
        <v>1.8637407511211701</v>
      </c>
      <c r="U16" s="58">
        <f t="shared" si="0"/>
        <v>38.665275720115758</v>
      </c>
      <c r="V16" s="58">
        <f>S16+T16-FDA!V16-FDA!V17</f>
        <v>490.59140762193505</v>
      </c>
      <c r="W16" s="58">
        <f>Assets!J16</f>
        <v>0</v>
      </c>
      <c r="X16" s="58">
        <f t="shared" si="2"/>
        <v>38.462366357559709</v>
      </c>
      <c r="Y16" s="58">
        <f>V16+W16-FDA!X16-FDA!X17</f>
        <v>490.26140762193501</v>
      </c>
      <c r="Z16" s="58">
        <f>Assets!K16</f>
        <v>0</v>
      </c>
      <c r="AA16" s="58">
        <f t="shared" si="3"/>
        <v>38.436494357559702</v>
      </c>
      <c r="AB16" s="58">
        <f>Y16+Z16-FDA!Z16-FDA!Z17</f>
        <v>469.43140762193502</v>
      </c>
      <c r="AC16" s="58">
        <f>Assets!L16</f>
        <v>0</v>
      </c>
      <c r="AD16" s="58">
        <f t="shared" si="4"/>
        <v>36.803422357559704</v>
      </c>
    </row>
    <row r="17" spans="2:37">
      <c r="B17" s="36"/>
      <c r="C17" s="57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</row>
    <row r="18" spans="2:37">
      <c r="B18" s="35" t="s">
        <v>21</v>
      </c>
      <c r="C18" s="57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</row>
    <row r="19" spans="2:37">
      <c r="B19" s="36" t="s">
        <v>22</v>
      </c>
      <c r="C19" s="57">
        <v>7.8399999999999997E-2</v>
      </c>
      <c r="D19" s="58"/>
      <c r="E19" s="58"/>
      <c r="F19" s="58"/>
      <c r="G19" s="58"/>
      <c r="H19" s="58"/>
      <c r="I19" s="58"/>
      <c r="J19" s="58"/>
      <c r="K19" s="58"/>
      <c r="L19" s="58"/>
      <c r="M19" s="58">
        <f>Assets!C19-FDA!Q19</f>
        <v>794.35469124599967</v>
      </c>
      <c r="N19" s="58">
        <f>Assets!G19</f>
        <v>146.82928676700001</v>
      </c>
      <c r="O19" s="58">
        <v>66.906618705</v>
      </c>
      <c r="P19" s="58">
        <f>Assets!C19+Assets!G19-FDA!S19</f>
        <v>923.715639388</v>
      </c>
      <c r="Q19" s="58">
        <f>Assets!H19</f>
        <v>150.60412184973129</v>
      </c>
      <c r="R19" s="58">
        <f>IF((P19+Q19)&gt;0,P19*$C19+(Q19*$C19)/2,0)</f>
        <v>78.322987704528671</v>
      </c>
      <c r="S19" s="58">
        <f>P19+Q19-FDA!T19</f>
        <v>1058.3797612377311</v>
      </c>
      <c r="T19" s="58">
        <f>Assets!I19</f>
        <v>29.621818630538712</v>
      </c>
      <c r="U19" s="58">
        <f>IF((S19+T19)&gt;0,S19*$C19+(T19*$C19)/2,0)</f>
        <v>84.138148571355231</v>
      </c>
      <c r="V19" s="58">
        <f>S19+T19-FDA!V19</f>
        <v>1067.6015798682697</v>
      </c>
      <c r="W19" s="58">
        <f>Assets!J19</f>
        <v>33.93624308867193</v>
      </c>
      <c r="X19" s="58">
        <f>IF((V19+W19)&gt;0,V19*$C19+(W19*$C19)/2,0)</f>
        <v>85.030264590748288</v>
      </c>
      <c r="Y19" s="58">
        <f>V19+W19-FDA!X19</f>
        <v>1085.5678229569417</v>
      </c>
      <c r="Z19" s="58">
        <f>Assets!K19</f>
        <v>48.389341904973492</v>
      </c>
      <c r="AA19" s="58">
        <f>IF((Y19+Z19)&gt;0,Y19*$C19+(Z19*$C19)/2,0)</f>
        <v>87.005379522499183</v>
      </c>
      <c r="AB19" s="58">
        <f>Y19+Z19-FDA!Z19</f>
        <v>1099.1671648619151</v>
      </c>
      <c r="AC19" s="58">
        <f>Assets!L19</f>
        <v>54.728533439943206</v>
      </c>
      <c r="AD19" s="58">
        <f>IF((AB19+AC19)&gt;0,AB19*$C19+(AC19*$C19)/2,0)</f>
        <v>88.320064236019917</v>
      </c>
    </row>
    <row r="20" spans="2:37">
      <c r="B20" s="36" t="s">
        <v>23</v>
      </c>
      <c r="C20" s="57">
        <v>7.8399999999999997E-2</v>
      </c>
      <c r="D20" s="58"/>
      <c r="E20" s="58"/>
      <c r="F20" s="58"/>
      <c r="G20" s="58"/>
      <c r="H20" s="58"/>
      <c r="I20" s="58"/>
      <c r="J20" s="58"/>
      <c r="K20" s="58"/>
      <c r="L20" s="58"/>
      <c r="M20" s="58">
        <f>Assets!C20-FDA!Q20</f>
        <v>1484.683699403</v>
      </c>
      <c r="N20" s="58">
        <f>Assets!G20</f>
        <v>293.33270501199996</v>
      </c>
      <c r="O20" s="58">
        <v>123.007300379</v>
      </c>
      <c r="P20" s="58">
        <f>Assets!C20+Assets!G20-FDA!S20</f>
        <v>1687.6206321549998</v>
      </c>
      <c r="Q20" s="58">
        <f>Assets!H20</f>
        <v>321.25172903422543</v>
      </c>
      <c r="R20" s="58">
        <f>IF((P20+Q20)&gt;0,P20*$C20+(Q20*$C20)/2,0)</f>
        <v>144.90252533909361</v>
      </c>
      <c r="S20" s="58">
        <f>P20+Q20-FDA!T20</f>
        <v>1946.2423611892252</v>
      </c>
      <c r="T20" s="58">
        <f>Assets!I20</f>
        <v>83.761222676995374</v>
      </c>
      <c r="U20" s="58">
        <f>IF((S20+T20)&gt;0,S20*$C20+(T20*$C20)/2,0)</f>
        <v>155.86884104617346</v>
      </c>
      <c r="V20" s="58">
        <f>S20+T20-FDA!V20</f>
        <v>1952.2935838662206</v>
      </c>
      <c r="W20" s="58">
        <f>Assets!J20</f>
        <v>126.14582467779211</v>
      </c>
      <c r="X20" s="58">
        <f>IF((V20+W20)&gt;0,V20*$C20+(W20*$C20)/2,0)</f>
        <v>158.00473330248113</v>
      </c>
      <c r="Y20" s="58">
        <f>V20+W20-FDA!X20</f>
        <v>2044.7094085440126</v>
      </c>
      <c r="Z20" s="58">
        <f>Assets!K20</f>
        <v>207.99986996128465</v>
      </c>
      <c r="AA20" s="58">
        <f>IF((Y20+Z20)&gt;0,Y20*$C20+(Z20*$C20)/2,0)</f>
        <v>168.45881253233293</v>
      </c>
      <c r="AB20" s="58">
        <f>Y20+Z20-FDA!Z20</f>
        <v>2151.0592785052972</v>
      </c>
      <c r="AC20" s="58">
        <f>Assets!L20</f>
        <v>236.55786489874987</v>
      </c>
      <c r="AD20" s="58">
        <f>IF((AB20+AC20)&gt;0,AB20*$C20+(AC20*$C20)/2,0)</f>
        <v>177.91611573884629</v>
      </c>
    </row>
    <row r="21" spans="2:37">
      <c r="B21" s="36" t="s">
        <v>24</v>
      </c>
      <c r="C21" s="57">
        <v>7.8399999999999997E-2</v>
      </c>
      <c r="D21" s="58"/>
      <c r="E21" s="58"/>
      <c r="F21" s="58"/>
      <c r="G21" s="58"/>
      <c r="H21" s="58"/>
      <c r="I21" s="58"/>
      <c r="J21" s="58"/>
      <c r="K21" s="58"/>
      <c r="L21" s="58"/>
      <c r="M21" s="58">
        <f>Assets!C21-FDA!Q21</f>
        <v>1494.9566991649986</v>
      </c>
      <c r="N21" s="58">
        <f>Assets!G21</f>
        <v>341.897318455</v>
      </c>
      <c r="O21" s="58">
        <v>126.81850131600001</v>
      </c>
      <c r="P21" s="58">
        <f>Assets!C21+Assets!G21-FDA!S21</f>
        <v>1751.741407191</v>
      </c>
      <c r="Q21" s="58">
        <f>Assets!H21</f>
        <v>651.77263771268224</v>
      </c>
      <c r="R21" s="58">
        <f>IF((P21+Q21)&gt;0,P21*$C21+(Q21*$C21)/2,0)</f>
        <v>162.88601372211153</v>
      </c>
      <c r="S21" s="58">
        <f>P21+Q21-FDA!T21</f>
        <v>2316.0440449036823</v>
      </c>
      <c r="T21" s="58">
        <f>Assets!I21</f>
        <v>680.86735250255094</v>
      </c>
      <c r="U21" s="58">
        <f>IF((S21+T21)&gt;0,S21*$C21+(T21*$C21)/2,0)</f>
        <v>208.26785333854866</v>
      </c>
      <c r="V21" s="58">
        <f>S21+T21-FDA!V21</f>
        <v>2909.4713974062333</v>
      </c>
      <c r="W21" s="58">
        <f>Assets!J21</f>
        <v>821.8589168717358</v>
      </c>
      <c r="X21" s="58">
        <f>IF((V21+W21)&gt;0,V21*$C21+(W21*$C21)/2,0)</f>
        <v>260.31942709802075</v>
      </c>
      <c r="Y21" s="58">
        <f>V21+W21-FDA!X21</f>
        <v>3695.8303142779691</v>
      </c>
      <c r="Z21" s="58">
        <f>Assets!K21</f>
        <v>1000.9961409778484</v>
      </c>
      <c r="AA21" s="58">
        <f>IF((Y21+Z21)&gt;0,Y21*$C21+(Z21*$C21)/2,0)</f>
        <v>328.99214536572441</v>
      </c>
      <c r="AB21" s="58">
        <f>Y21+Z21-FDA!Z21</f>
        <v>4575.2864552558176</v>
      </c>
      <c r="AC21" s="58">
        <f>Assets!L21</f>
        <v>1129.5063235978121</v>
      </c>
      <c r="AD21" s="58">
        <f>IF((AB21+AC21)&gt;0,AB21*$C21+(AC21*$C21)/2,0)</f>
        <v>402.97910597709028</v>
      </c>
    </row>
    <row r="22" spans="2:37">
      <c r="B22" s="36"/>
      <c r="C22" s="57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</row>
    <row r="23" spans="2:37">
      <c r="B23" s="36" t="s">
        <v>25</v>
      </c>
      <c r="C23" s="57">
        <v>0.33400000139644603</v>
      </c>
      <c r="D23" s="58"/>
      <c r="E23" s="58"/>
      <c r="F23" s="58"/>
      <c r="G23" s="58"/>
      <c r="H23" s="58"/>
      <c r="I23" s="58"/>
      <c r="J23" s="58"/>
      <c r="K23" s="58"/>
      <c r="L23" s="58"/>
      <c r="M23" s="58">
        <f>Assets!C23-FDA!Q23</f>
        <v>4.2611057849999989</v>
      </c>
      <c r="N23" s="58">
        <f>Assets!G23</f>
        <v>4.2486999999992838E-3</v>
      </c>
      <c r="O23" s="58">
        <v>0.41809220000000002</v>
      </c>
      <c r="P23" s="58">
        <f>Assets!C23+Assets!G23-FDA!S23</f>
        <v>6.2438599999998345E-2</v>
      </c>
      <c r="Q23" s="58">
        <f>Assets!H23</f>
        <v>0</v>
      </c>
      <c r="R23" s="58">
        <f t="shared" ref="R23:R28" si="5">IF((P23+Q23)&gt;0,P23*$C23+(Q23*$C23)/2,0)</f>
        <v>2.0854492487191581E-2</v>
      </c>
      <c r="S23" s="58">
        <f>P23+Q23-FDA!T23</f>
        <v>6.2438599999998345E-2</v>
      </c>
      <c r="T23" s="58">
        <f>Assets!I23</f>
        <v>0</v>
      </c>
      <c r="U23" s="58">
        <f t="shared" ref="U23:U28" si="6">IF((S23+T23)&gt;0,S23*$C23+(T23*$C23)/2,0)</f>
        <v>2.0854492487191581E-2</v>
      </c>
      <c r="V23" s="58">
        <f>S23+T23-FDA!V23</f>
        <v>4.2438599999998342E-2</v>
      </c>
      <c r="W23" s="58">
        <f>Assets!J23</f>
        <v>0</v>
      </c>
      <c r="X23" s="58">
        <f t="shared" ref="X23:X28" si="7">IF((V23+W23)&gt;0,V23*$C23+(W23*$C23)/2,0)</f>
        <v>1.4174492459262661E-2</v>
      </c>
      <c r="Y23" s="58">
        <f>V23+W23-FDA!X23</f>
        <v>2.4385999999983407E-3</v>
      </c>
      <c r="Z23" s="58">
        <f>Assets!K23</f>
        <v>0</v>
      </c>
      <c r="AA23" s="58">
        <f t="shared" ref="AA23:AA28" si="8">IF((Y23+Z23)&gt;0,Y23*$C23+(Z23*$C23)/2,0)</f>
        <v>8.1449240340481909E-4</v>
      </c>
      <c r="AB23" s="58">
        <f>Y23+Z23-FDA!Z23</f>
        <v>2.4385999999983407E-3</v>
      </c>
      <c r="AC23" s="58">
        <f>Assets!L23</f>
        <v>0</v>
      </c>
      <c r="AD23" s="58">
        <f t="shared" ref="AD23:AD28" si="9">IF((AB23+AC23)&gt;0,AB23*$C23+(AC23*$C23)/2,0)</f>
        <v>8.1449240340481909E-4</v>
      </c>
    </row>
    <row r="24" spans="2:37">
      <c r="B24" s="36" t="s">
        <v>26</v>
      </c>
      <c r="C24" s="57">
        <v>0.12769999995918696</v>
      </c>
      <c r="D24" s="58"/>
      <c r="E24" s="58"/>
      <c r="F24" s="58"/>
      <c r="G24" s="58"/>
      <c r="H24" s="58"/>
      <c r="I24" s="58"/>
      <c r="J24" s="58"/>
      <c r="K24" s="58"/>
      <c r="L24" s="58"/>
      <c r="M24" s="58">
        <f>Assets!C24-FDA!Q24</f>
        <v>6.9191591189999997</v>
      </c>
      <c r="N24" s="58">
        <f>Assets!G24</f>
        <v>1.8153111149999999</v>
      </c>
      <c r="O24" s="58">
        <v>0.83571845300000003</v>
      </c>
      <c r="P24" s="58">
        <f>Assets!C24+Assets!G24-FDA!S24</f>
        <v>7.2788998149999999</v>
      </c>
      <c r="Q24" s="58">
        <f>Assets!H24</f>
        <v>1.719792</v>
      </c>
      <c r="R24" s="58">
        <f t="shared" si="5"/>
        <v>1.039324225243331</v>
      </c>
      <c r="S24" s="58">
        <f>P24+Q24-FDA!T24</f>
        <v>8.2986918150000015</v>
      </c>
      <c r="T24" s="58">
        <f>Assets!I24</f>
        <v>3.0137011200000003</v>
      </c>
      <c r="U24" s="58">
        <f t="shared" si="6"/>
        <v>1.2521677608873063</v>
      </c>
      <c r="V24" s="58">
        <f>S24+T24-FDA!V24</f>
        <v>10.572392935000002</v>
      </c>
      <c r="W24" s="58">
        <f>Assets!J24</f>
        <v>3.2719106304000003</v>
      </c>
      <c r="X24" s="58">
        <f t="shared" si="7"/>
        <v>1.5590060710522804</v>
      </c>
      <c r="Y24" s="58">
        <f>V24+W24-FDA!X24</f>
        <v>13.034303565400002</v>
      </c>
      <c r="Z24" s="58">
        <f>Assets!K24</f>
        <v>3.5521459752960007</v>
      </c>
      <c r="AA24" s="58">
        <f t="shared" si="8"/>
        <v>1.8912850852197733</v>
      </c>
      <c r="AB24" s="58">
        <f>Y24+Z24-FDA!Z24</f>
        <v>15.646449540696002</v>
      </c>
      <c r="AC24" s="58">
        <f>Assets!L24</f>
        <v>3.8562787473408013</v>
      </c>
      <c r="AD24" s="58">
        <f t="shared" si="9"/>
        <v>2.2442750036473171</v>
      </c>
    </row>
    <row r="25" spans="2:37">
      <c r="B25" s="36" t="s">
        <v>27</v>
      </c>
      <c r="C25" s="57">
        <v>0.12769999995918696</v>
      </c>
      <c r="D25" s="58"/>
      <c r="E25" s="58"/>
      <c r="F25" s="58"/>
      <c r="G25" s="58"/>
      <c r="H25" s="58"/>
      <c r="I25" s="58"/>
      <c r="J25" s="58"/>
      <c r="K25" s="58"/>
      <c r="L25" s="58"/>
      <c r="M25" s="58">
        <f>Assets!C25-FDA!Q25</f>
        <v>21.753605800000003</v>
      </c>
      <c r="N25" s="58">
        <f>Assets!G25</f>
        <v>3.1373717000000001</v>
      </c>
      <c r="O25" s="58">
        <v>2.7113892000000002</v>
      </c>
      <c r="P25" s="58">
        <f>Assets!C25+Assets!G25-FDA!S25</f>
        <v>23.390977500000005</v>
      </c>
      <c r="Q25" s="58">
        <f>Assets!H25</f>
        <v>0</v>
      </c>
      <c r="R25" s="58">
        <f t="shared" si="5"/>
        <v>2.987027825795344</v>
      </c>
      <c r="S25" s="58">
        <f>P25+Q25-FDA!T25</f>
        <v>19.880977500000007</v>
      </c>
      <c r="T25" s="58">
        <f>Assets!I25</f>
        <v>0</v>
      </c>
      <c r="U25" s="58">
        <f t="shared" si="6"/>
        <v>2.5388008259385977</v>
      </c>
      <c r="V25" s="58">
        <f>S25+T25-FDA!V25</f>
        <v>18.130977500000007</v>
      </c>
      <c r="W25" s="58">
        <f>Assets!J25</f>
        <v>0</v>
      </c>
      <c r="X25" s="58">
        <f t="shared" si="7"/>
        <v>2.3153258260100205</v>
      </c>
      <c r="Y25" s="58">
        <f>V25+W25-FDA!X25</f>
        <v>16.170977500000006</v>
      </c>
      <c r="Z25" s="58">
        <f>Assets!K25</f>
        <v>0</v>
      </c>
      <c r="AA25" s="58">
        <f t="shared" si="8"/>
        <v>2.0650338260900143</v>
      </c>
      <c r="AB25" s="58">
        <f>Y25+Z25-FDA!Z25</f>
        <v>12.430977500000006</v>
      </c>
      <c r="AC25" s="58">
        <f>Assets!L25</f>
        <v>0</v>
      </c>
      <c r="AD25" s="58">
        <f t="shared" si="9"/>
        <v>1.5874358262426549</v>
      </c>
    </row>
    <row r="26" spans="2:37">
      <c r="B26" s="36" t="s">
        <v>28</v>
      </c>
      <c r="C26" s="57"/>
      <c r="D26" s="58"/>
      <c r="E26" s="58"/>
      <c r="F26" s="58"/>
      <c r="G26" s="58"/>
      <c r="H26" s="58"/>
      <c r="I26" s="58"/>
      <c r="J26" s="58"/>
      <c r="K26" s="58"/>
      <c r="L26" s="58"/>
      <c r="M26" s="58">
        <f>Assets!C26-FDA!Q26</f>
        <v>0</v>
      </c>
      <c r="N26" s="58"/>
      <c r="O26" s="58">
        <v>0</v>
      </c>
      <c r="P26" s="58">
        <f>Assets!C26+Assets!G26-FDA!S26</f>
        <v>0</v>
      </c>
      <c r="Q26" s="58">
        <f>Assets!H26</f>
        <v>0</v>
      </c>
      <c r="R26" s="58">
        <f t="shared" si="5"/>
        <v>0</v>
      </c>
      <c r="S26" s="58">
        <f>P26+Q26-FDA!T26</f>
        <v>0</v>
      </c>
      <c r="T26" s="58">
        <f>Assets!I26</f>
        <v>0</v>
      </c>
      <c r="U26" s="58">
        <f t="shared" si="6"/>
        <v>0</v>
      </c>
      <c r="V26" s="58">
        <f>S26+T26-FDA!V26</f>
        <v>0</v>
      </c>
      <c r="W26" s="58">
        <f>Assets!J26</f>
        <v>0</v>
      </c>
      <c r="X26" s="58">
        <f t="shared" si="7"/>
        <v>0</v>
      </c>
      <c r="Y26" s="58">
        <f>V26+W26-FDA!X26</f>
        <v>0</v>
      </c>
      <c r="Z26" s="58">
        <f>Assets!K26</f>
        <v>0</v>
      </c>
      <c r="AA26" s="58">
        <f t="shared" si="8"/>
        <v>0</v>
      </c>
      <c r="AB26" s="58">
        <f>Y26+Z26-FDA!Z26</f>
        <v>0</v>
      </c>
      <c r="AC26" s="58">
        <f>Assets!L26</f>
        <v>0</v>
      </c>
      <c r="AD26" s="58">
        <f t="shared" si="9"/>
        <v>0</v>
      </c>
    </row>
    <row r="27" spans="2:37">
      <c r="B27" s="36" t="s">
        <v>93</v>
      </c>
      <c r="C27" s="57">
        <v>0.12770000000000001</v>
      </c>
      <c r="D27" s="58"/>
      <c r="E27" s="58"/>
      <c r="F27" s="58"/>
      <c r="G27" s="58"/>
      <c r="H27" s="58"/>
      <c r="I27" s="58"/>
      <c r="J27" s="58"/>
      <c r="K27" s="58"/>
      <c r="L27" s="58"/>
      <c r="M27" s="58">
        <f>Assets!C27-FDA!Q27</f>
        <v>101.863929265</v>
      </c>
      <c r="N27" s="58"/>
      <c r="O27" s="58">
        <v>13.4317647</v>
      </c>
      <c r="P27" s="58">
        <f>Assets!C27+Assets!G27-FDA!S27</f>
        <v>116.31979749899999</v>
      </c>
      <c r="Q27" s="58">
        <f>Assets!H27</f>
        <v>0</v>
      </c>
      <c r="R27" s="58">
        <f t="shared" si="5"/>
        <v>14.854038140622299</v>
      </c>
      <c r="S27" s="58">
        <f>P27+Q27-FDA!T27</f>
        <v>79.829797498999994</v>
      </c>
      <c r="T27" s="58">
        <f>Assets!I27</f>
        <v>0</v>
      </c>
      <c r="U27" s="58">
        <f t="shared" si="6"/>
        <v>10.194265140622299</v>
      </c>
      <c r="V27" s="58">
        <f>S27+T27-FDA!V27</f>
        <v>68.059797498999998</v>
      </c>
      <c r="W27" s="58">
        <f>Assets!J27</f>
        <v>0</v>
      </c>
      <c r="X27" s="58">
        <f t="shared" si="7"/>
        <v>8.6912361406222995</v>
      </c>
      <c r="Y27" s="58">
        <f>V27+W27-FDA!X27</f>
        <v>62.239797498999998</v>
      </c>
      <c r="Z27" s="58">
        <f>Assets!K27</f>
        <v>0</v>
      </c>
      <c r="AA27" s="58">
        <f t="shared" si="8"/>
        <v>7.9480221406223004</v>
      </c>
      <c r="AB27" s="58">
        <f>Y27+Z27-FDA!Z27</f>
        <v>39.389797498999997</v>
      </c>
      <c r="AC27" s="58">
        <f>Assets!L27</f>
        <v>0</v>
      </c>
      <c r="AD27" s="58">
        <f t="shared" si="9"/>
        <v>5.0300771406222999</v>
      </c>
    </row>
    <row r="28" spans="2:37">
      <c r="B28" s="36" t="s">
        <v>30</v>
      </c>
      <c r="C28" s="57"/>
      <c r="D28" s="58"/>
      <c r="E28" s="58"/>
      <c r="F28" s="58"/>
      <c r="G28" s="58"/>
      <c r="H28" s="58"/>
      <c r="I28" s="58"/>
      <c r="J28" s="58"/>
      <c r="K28" s="58"/>
      <c r="L28" s="58"/>
      <c r="M28" s="58">
        <f>Assets!C28-FDA!Q28</f>
        <v>0</v>
      </c>
      <c r="N28" s="58"/>
      <c r="O28" s="58">
        <v>0</v>
      </c>
      <c r="P28" s="58">
        <f>Assets!C28+Assets!G28-FDA!S28</f>
        <v>0</v>
      </c>
      <c r="Q28" s="58">
        <f>Assets!H28</f>
        <v>0</v>
      </c>
      <c r="R28" s="58">
        <f t="shared" si="5"/>
        <v>0</v>
      </c>
      <c r="S28" s="58">
        <f>P28+Q28-FDA!T28</f>
        <v>0</v>
      </c>
      <c r="T28" s="58">
        <f>Assets!I28</f>
        <v>0</v>
      </c>
      <c r="U28" s="58">
        <f t="shared" si="6"/>
        <v>0</v>
      </c>
      <c r="V28" s="58">
        <f>S28+T28-FDA!V28</f>
        <v>0</v>
      </c>
      <c r="W28" s="58">
        <f>Assets!J28</f>
        <v>0</v>
      </c>
      <c r="X28" s="58">
        <f t="shared" si="7"/>
        <v>0</v>
      </c>
      <c r="Y28" s="58">
        <f>V28+W28-FDA!X28</f>
        <v>0</v>
      </c>
      <c r="Z28" s="58">
        <f>Assets!K28</f>
        <v>0</v>
      </c>
      <c r="AA28" s="58">
        <f t="shared" si="8"/>
        <v>0</v>
      </c>
      <c r="AB28" s="58">
        <f>Y28+Z28-FDA!Z28</f>
        <v>0</v>
      </c>
      <c r="AC28" s="58">
        <f>Assets!L28</f>
        <v>0</v>
      </c>
      <c r="AD28" s="58">
        <f t="shared" si="9"/>
        <v>0</v>
      </c>
    </row>
    <row r="29" spans="2:37">
      <c r="B29" s="49" t="s">
        <v>31</v>
      </c>
      <c r="C29" s="50"/>
      <c r="D29" s="51">
        <f>SUM(D4:D28)</f>
        <v>0</v>
      </c>
      <c r="E29" s="51">
        <f>SUM(E4:E28)</f>
        <v>0</v>
      </c>
      <c r="F29" s="51">
        <f>SUM(F4:F28)</f>
        <v>0</v>
      </c>
      <c r="G29" s="51">
        <f>SUM(G4:G28)</f>
        <v>0</v>
      </c>
      <c r="H29" s="51">
        <f>SUM(H4:H28)</f>
        <v>0</v>
      </c>
      <c r="I29" s="51">
        <f t="shared" ref="I29:AD29" si="10">SUM(I4:I28)</f>
        <v>0</v>
      </c>
      <c r="J29" s="51">
        <f t="shared" si="10"/>
        <v>0</v>
      </c>
      <c r="K29" s="51">
        <f t="shared" si="10"/>
        <v>0</v>
      </c>
      <c r="L29" s="51">
        <f t="shared" si="10"/>
        <v>0</v>
      </c>
      <c r="M29" s="51">
        <f>SUM(M4:M28)</f>
        <v>10054.092263865012</v>
      </c>
      <c r="N29" s="51">
        <f t="shared" si="10"/>
        <v>1647.9178572139999</v>
      </c>
      <c r="O29" s="51">
        <f>SUM(O4:O28)</f>
        <v>855.80507595300014</v>
      </c>
      <c r="P29" s="51">
        <f>SUM(P4:P28)</f>
        <v>11233.888395713</v>
      </c>
      <c r="Q29" s="51">
        <f t="shared" si="10"/>
        <v>2746.7055621931813</v>
      </c>
      <c r="R29" s="51">
        <f t="shared" si="10"/>
        <v>1010.5791701658752</v>
      </c>
      <c r="S29" s="51">
        <f t="shared" si="10"/>
        <v>13503.173957906181</v>
      </c>
      <c r="T29" s="51">
        <f t="shared" si="10"/>
        <v>1927.334318241109</v>
      </c>
      <c r="U29" s="51">
        <f t="shared" si="10"/>
        <v>1156.6609568437593</v>
      </c>
      <c r="V29" s="51">
        <f t="shared" si="10"/>
        <v>14881.29827614729</v>
      </c>
      <c r="W29" s="51">
        <f t="shared" si="10"/>
        <v>2323.2902153165164</v>
      </c>
      <c r="X29" s="51">
        <f t="shared" si="10"/>
        <v>1282.6825838765913</v>
      </c>
      <c r="Y29" s="51">
        <f t="shared" si="10"/>
        <v>16718.798491463811</v>
      </c>
      <c r="Z29" s="51">
        <f t="shared" si="10"/>
        <v>2901.1354389475118</v>
      </c>
      <c r="AA29" s="51">
        <f t="shared" si="10"/>
        <v>1448.1948325797164</v>
      </c>
      <c r="AB29" s="51">
        <f t="shared" si="10"/>
        <v>18708.883930411317</v>
      </c>
      <c r="AC29" s="51">
        <f t="shared" si="10"/>
        <v>3244.2634085877357</v>
      </c>
      <c r="AD29" s="51">
        <f t="shared" si="10"/>
        <v>1609.0126322490501</v>
      </c>
      <c r="AE29" s="38"/>
      <c r="AF29" s="38"/>
      <c r="AG29" s="38"/>
      <c r="AH29" s="38"/>
      <c r="AI29" s="38"/>
      <c r="AJ29" s="38"/>
      <c r="AK29" s="38"/>
    </row>
    <row r="30" spans="2:37">
      <c r="B30" s="52"/>
      <c r="C30" s="59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F30" s="39"/>
      <c r="AG30" s="40"/>
      <c r="AH30" s="39"/>
      <c r="AI30" s="39"/>
      <c r="AJ30" s="39"/>
      <c r="AK30" s="39"/>
    </row>
    <row r="31" spans="2:37">
      <c r="B31" s="52"/>
      <c r="C31" s="53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</row>
    <row r="32" spans="2:37">
      <c r="B32" s="52"/>
      <c r="C32" s="53"/>
      <c r="D32" s="52"/>
      <c r="E32" s="52"/>
      <c r="F32" s="52"/>
      <c r="G32" s="52"/>
      <c r="H32" s="52"/>
      <c r="I32" s="52"/>
      <c r="J32" s="52"/>
      <c r="K32" s="52"/>
      <c r="L32" s="52"/>
      <c r="M32" s="54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</row>
    <row r="33" spans="2:30">
      <c r="B33" s="54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</row>
    <row r="34" spans="2:30">
      <c r="B34" s="62" t="s">
        <v>92</v>
      </c>
      <c r="C34" s="47">
        <v>0.12770000000000001</v>
      </c>
      <c r="D34" s="52"/>
      <c r="E34" s="52"/>
      <c r="F34" s="52"/>
      <c r="G34" s="52"/>
      <c r="H34" s="52"/>
      <c r="I34" s="52"/>
      <c r="J34" s="52">
        <v>33</v>
      </c>
      <c r="K34" s="52"/>
      <c r="L34" s="52"/>
      <c r="M34" s="52"/>
      <c r="N34" s="52"/>
      <c r="O34" s="48"/>
      <c r="P34" s="48">
        <v>10.882710530197052</v>
      </c>
      <c r="Q34" s="52">
        <v>5.876357883736369</v>
      </c>
      <c r="R34" s="48">
        <f>P34*$C34+(Q34*$C34)/2</f>
        <v>1.7649275855827309</v>
      </c>
      <c r="S34" s="48">
        <f>P34+Q34-FDA!T34</f>
        <v>15.29027976621669</v>
      </c>
      <c r="T34" s="52">
        <v>9.7534691390774526</v>
      </c>
      <c r="U34" s="48">
        <f>S34*$C34+(T34*$C34)/2</f>
        <v>2.575327730675967</v>
      </c>
      <c r="V34" s="48">
        <f>S34+T34-FDA!V34</f>
        <v>23.670239856247903</v>
      </c>
      <c r="W34" s="52">
        <v>9.7419647572199288</v>
      </c>
      <c r="X34" s="48">
        <f>V34*$C34+(W34*$C34)/2</f>
        <v>3.6447140793913499</v>
      </c>
      <c r="Y34" s="48">
        <f>V34+W34-FDA!X34</f>
        <v>31.322521097593761</v>
      </c>
      <c r="Z34" s="52">
        <v>9.7690816232285762</v>
      </c>
      <c r="AA34" s="48">
        <f>Y34*$C34+(Z34*$C34)/2</f>
        <v>4.6236418058058684</v>
      </c>
      <c r="AB34" s="48">
        <f>Y34+Z34-FDA!Z34</f>
        <v>38.705038071342535</v>
      </c>
      <c r="AC34" s="52">
        <v>9.7980495064012594</v>
      </c>
      <c r="AD34" s="48">
        <f>AB34*$C34+(AC34*$C34)/2</f>
        <v>5.5682388226941626</v>
      </c>
    </row>
    <row r="35" spans="2:30">
      <c r="B35" s="62"/>
      <c r="C35" s="47">
        <v>0.12770000000000001</v>
      </c>
      <c r="D35" s="52"/>
      <c r="E35" s="52"/>
      <c r="F35" s="52"/>
      <c r="G35" s="52"/>
      <c r="H35" s="52"/>
      <c r="I35" s="52"/>
      <c r="J35" s="52">
        <v>11</v>
      </c>
      <c r="K35" s="52"/>
      <c r="L35" s="52"/>
      <c r="M35" s="52"/>
      <c r="N35" s="52"/>
      <c r="O35" s="48"/>
      <c r="P35" s="48">
        <v>85.642235055477983</v>
      </c>
      <c r="Q35" s="52">
        <v>78.071611883926067</v>
      </c>
      <c r="R35" s="48">
        <f>P35*$C35+(Q35*$C35)/2</f>
        <v>15.921385835373218</v>
      </c>
      <c r="S35" s="48">
        <f>P35+Q35-FDA!T35</f>
        <v>152.69531997990751</v>
      </c>
      <c r="T35" s="52">
        <v>129.58180427631473</v>
      </c>
      <c r="U35" s="48">
        <f>S35*$C35+(T35*$C35)/2</f>
        <v>27.772990564476885</v>
      </c>
      <c r="V35" s="48">
        <f>S35+T35-FDA!V35</f>
        <v>271.97336373250442</v>
      </c>
      <c r="W35" s="52">
        <v>129.42896034592189</v>
      </c>
      <c r="X35" s="48">
        <f>V35*$C35+(W35*$C35)/2</f>
        <v>42.995037666727931</v>
      </c>
      <c r="Y35" s="48">
        <f>V35+W35-FDA!X35</f>
        <v>385.72598140498087</v>
      </c>
      <c r="Z35" s="52">
        <v>129.78922728003678</v>
      </c>
      <c r="AA35" s="48">
        <f>Y35*$C35+(Z35*$C35)/2</f>
        <v>57.54424998724641</v>
      </c>
      <c r="AB35" s="48">
        <f>Y35+Z35-FDA!Z35</f>
        <v>497.61172953452649</v>
      </c>
      <c r="AC35" s="52">
        <v>130.17408629933101</v>
      </c>
      <c r="AD35" s="48">
        <f>AB35*$C35+(AC35*$C35)/2</f>
        <v>71.856633271771329</v>
      </c>
    </row>
    <row r="36" spans="2:30">
      <c r="B36" s="62"/>
      <c r="C36" s="47">
        <v>0.12770000000000001</v>
      </c>
      <c r="D36" s="52"/>
      <c r="E36" s="52"/>
      <c r="F36" s="52"/>
      <c r="G36" s="52"/>
      <c r="H36" s="52"/>
      <c r="I36" s="52"/>
      <c r="J36" s="52" t="s">
        <v>42</v>
      </c>
      <c r="K36" s="52"/>
      <c r="L36" s="52"/>
      <c r="M36" s="52"/>
      <c r="N36" s="52"/>
      <c r="O36" s="48"/>
      <c r="P36" s="48">
        <v>671.04853361432504</v>
      </c>
      <c r="Q36" s="52">
        <v>68.801231893127991</v>
      </c>
      <c r="R36" s="48">
        <f>P36*$C36+(Q36*$C36)/2</f>
        <v>90.085856398925529</v>
      </c>
      <c r="S36" s="48">
        <f>P36+Q36-FDA!T36</f>
        <v>659.22708111466636</v>
      </c>
      <c r="T36" s="52">
        <v>123.31676110424254</v>
      </c>
      <c r="U36" s="48">
        <f>S36*$C36+(T36*$C36)/2</f>
        <v>92.057073454848791</v>
      </c>
      <c r="V36" s="48">
        <f>S36+T36-FDA!V36</f>
        <v>707.15111179167297</v>
      </c>
      <c r="W36" s="52">
        <v>129.19027922122487</v>
      </c>
      <c r="X36" s="48">
        <f>V36*$C36+(W36*$C36)/2</f>
        <v>98.551996304071849</v>
      </c>
      <c r="Y36" s="48">
        <f>V36+W36-FDA!X36</f>
        <v>721.63741720221742</v>
      </c>
      <c r="Z36" s="52">
        <v>129.02705872557689</v>
      </c>
      <c r="AA36" s="48">
        <f>Y36*$C36+(Z36*$C36)/2</f>
        <v>100.39147587635127</v>
      </c>
      <c r="AB36" s="48">
        <f>Y36+Z36-FDA!Z36</f>
        <v>719.66451972776531</v>
      </c>
      <c r="AC36" s="52">
        <v>130.02048475629121</v>
      </c>
      <c r="AD36" s="48">
        <f>AB36*$C36+(AC36*$C36)/2</f>
        <v>100.20296712092484</v>
      </c>
    </row>
    <row r="37" spans="2:30">
      <c r="Q37" s="32">
        <f>SUM(Q34:Q36)</f>
        <v>152.74920166079045</v>
      </c>
      <c r="T37" s="32">
        <f>SUM(T34:T36)</f>
        <v>262.65203451963475</v>
      </c>
      <c r="W37" s="32">
        <f>SUM(W34:W36)</f>
        <v>268.36120432436667</v>
      </c>
      <c r="Z37" s="32">
        <f>SUM(Z34:Z36)</f>
        <v>268.58536762884228</v>
      </c>
      <c r="AC37" s="32">
        <f>SUM(AC34:AC36)</f>
        <v>269.99262056202349</v>
      </c>
    </row>
    <row r="38" spans="2:30">
      <c r="N38" s="41"/>
      <c r="P38" s="41"/>
    </row>
    <row r="39" spans="2:30">
      <c r="M39" s="38"/>
      <c r="N39" s="38"/>
    </row>
  </sheetData>
  <mergeCells count="2">
    <mergeCell ref="AE2:AK2"/>
    <mergeCell ref="B34:B36"/>
  </mergeCells>
  <pageMargins left="0.5" right="0.5" top="1" bottom="1" header="0.5" footer="0.5"/>
  <pageSetup paperSize="9" scale="6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Assets</vt:lpstr>
      <vt:lpstr>FDA</vt:lpstr>
      <vt:lpstr>Depreciation</vt:lpstr>
      <vt:lpstr>Assets!Print_Area</vt:lpstr>
      <vt:lpstr>Depreciation!Print_Area</vt:lpstr>
      <vt:lpstr>FDA!Print_Area</vt:lpstr>
      <vt:lpstr>Assets!Print_Titles</vt:lpstr>
      <vt:lpstr>Depreciation!Print_Titles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AAORAC</dc:creator>
  <cp:lastModifiedBy>AAORAC</cp:lastModifiedBy>
  <cp:lastPrinted>2020-01-20T06:03:13Z</cp:lastPrinted>
  <dcterms:created xsi:type="dcterms:W3CDTF">2020-01-13T12:08:48Z</dcterms:created>
  <dcterms:modified xsi:type="dcterms:W3CDTF">2020-01-20T06:03:36Z</dcterms:modified>
</cp:coreProperties>
</file>